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45" tabRatio="381" activeTab="0"/>
  </bookViews>
  <sheets>
    <sheet name="Wydatki miasto " sheetId="1" r:id="rId1"/>
  </sheets>
  <definedNames/>
  <calcPr fullCalcOnLoad="1"/>
</workbook>
</file>

<file path=xl/sharedStrings.xml><?xml version="1.0" encoding="utf-8"?>
<sst xmlns="http://schemas.openxmlformats.org/spreadsheetml/2006/main" count="163" uniqueCount="142">
  <si>
    <t>Dział</t>
  </si>
  <si>
    <t>Rozdział</t>
  </si>
  <si>
    <t>Wynagrodzenia i składki od nich naliczane</t>
  </si>
  <si>
    <t>Świdczenia na rzecz osób fizycznych</t>
  </si>
  <si>
    <t>Obsługa długu</t>
  </si>
  <si>
    <t>010</t>
  </si>
  <si>
    <t>Transport i łączność</t>
  </si>
  <si>
    <t>Gospodarka mieszkaniowa</t>
  </si>
  <si>
    <t>Administracja publiczna</t>
  </si>
  <si>
    <t>Urzędy naczelnych organów władzy państwowej, kontroli i ochrony prawa oraz sądownictwa</t>
  </si>
  <si>
    <t>Oświata i wychowanie</t>
  </si>
  <si>
    <t>Ochrona zdrowia</t>
  </si>
  <si>
    <t>852</t>
  </si>
  <si>
    <t xml:space="preserve">Pozostałe zadania w zakresie polityki społecznej 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</si>
  <si>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</si>
  <si>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</si>
  <si>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</si>
  <si>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</si>
  <si>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</si>
  <si>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</si>
  <si>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Kultura fizyczna i sport</t>
  </si>
  <si>
    <t xml:space="preserve">Rolnictwo i łowiectwo </t>
  </si>
  <si>
    <t>01008</t>
  </si>
  <si>
    <t>Melioracje wodne</t>
  </si>
  <si>
    <t>01030</t>
  </si>
  <si>
    <t>Izby rolnicze</t>
  </si>
  <si>
    <t>Pozostała działalność</t>
  </si>
  <si>
    <t>Handel</t>
  </si>
  <si>
    <t>Lokalny transport zbiorowy</t>
  </si>
  <si>
    <t>Drogi publiczne gminne</t>
  </si>
  <si>
    <t xml:space="preserve">Turystyka </t>
  </si>
  <si>
    <t>70005</t>
  </si>
  <si>
    <t>Gospodarka gruntami i nieruchomościami</t>
  </si>
  <si>
    <t xml:space="preserve">Działalność usługowa </t>
  </si>
  <si>
    <t>Biura planowania przestrzennego</t>
  </si>
  <si>
    <t>Opracowania geodezyjne i kartograficzne</t>
  </si>
  <si>
    <t>71035</t>
  </si>
  <si>
    <t>Cmentarze</t>
  </si>
  <si>
    <t>Urzędy wojewódzkie</t>
  </si>
  <si>
    <t>Rady gmin (miast i miast na prawach powiatu)</t>
  </si>
  <si>
    <t>Urzędy gmin (miast i miast na prawach powiatu)</t>
  </si>
  <si>
    <t xml:space="preserve">Urzędy naczelnych organów władzy państwowej, kontroli i ochrony prawa </t>
  </si>
  <si>
    <t>Bezpieczeczeństwo publiczne i ochrona przeciwpożarowa</t>
  </si>
  <si>
    <t>75404</t>
  </si>
  <si>
    <t>Komendy wojewódzkie Policji</t>
  </si>
  <si>
    <t>Ochotnicze straże pożarne</t>
  </si>
  <si>
    <t>Obrona cywilna</t>
  </si>
  <si>
    <t>75415</t>
  </si>
  <si>
    <t>Zadania ratownictwa górskiego i wodnego</t>
  </si>
  <si>
    <t>Straż Miejska</t>
  </si>
  <si>
    <t>75421</t>
  </si>
  <si>
    <t>Zarządzanie kryzysowe</t>
  </si>
  <si>
    <t>756</t>
  </si>
  <si>
    <t>Dochody od osób prawnych,osób fizycznych i od innych jednostek nieposiadających osobowości prawnej oraz wydatki związane z ich poborem</t>
  </si>
  <si>
    <t>75647</t>
  </si>
  <si>
    <t>Pobór podatków, opłat i niepodatkowych należności budżetowych</t>
  </si>
  <si>
    <t>Różne rozliczenia</t>
  </si>
  <si>
    <t>75814</t>
  </si>
  <si>
    <t>Różne rozliczenia finansowe</t>
  </si>
  <si>
    <t>Rezerwy ogólne i celowe</t>
  </si>
  <si>
    <t>Szkoły podstawowe</t>
  </si>
  <si>
    <t>80103</t>
  </si>
  <si>
    <t>Oddziały przedszkolne w szkołach podstawowych</t>
  </si>
  <si>
    <t>80104</t>
  </si>
  <si>
    <t>Przedszkola</t>
  </si>
  <si>
    <t>Gimnazja</t>
  </si>
  <si>
    <t>80113</t>
  </si>
  <si>
    <t>Dowożenie uczniów do szkół</t>
  </si>
  <si>
    <t>80132</t>
  </si>
  <si>
    <t>Szkoły artystyczne</t>
  </si>
  <si>
    <t>80146</t>
  </si>
  <si>
    <t>Dokształcanie i doskonalenie nauczycieli</t>
  </si>
  <si>
    <t>80148</t>
  </si>
  <si>
    <t>Stołówki szkolne</t>
  </si>
  <si>
    <t>85111</t>
  </si>
  <si>
    <t>Szpitale ogólne</t>
  </si>
  <si>
    <t>85153</t>
  </si>
  <si>
    <t>Zwalczanie narkomanii</t>
  </si>
  <si>
    <t>85154</t>
  </si>
  <si>
    <t>Przeciwdziałanie alkoholizmowi</t>
  </si>
  <si>
    <t xml:space="preserve">Pomoc społeczna </t>
  </si>
  <si>
    <t>85202</t>
  </si>
  <si>
    <t>Domy opieki społecznej</t>
  </si>
  <si>
    <t>85203</t>
  </si>
  <si>
    <t>Ośrodki wsparcia</t>
  </si>
  <si>
    <t>85212</t>
  </si>
  <si>
    <t xml:space="preserve">Świadczenia rodzinne, zaliczka alimentacyjna oraz składki na ubezpieczenia emerytalne i rentowe z ubezpieczenia społecznego 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</si>
  <si>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</si>
  <si>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</si>
  <si>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</si>
  <si>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</si>
  <si>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</si>
  <si>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</si>
  <si>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</si>
  <si>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</si>
  <si>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</si>
  <si>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</si>
  <si>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</si>
  <si>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 xml:space="preserve">Żłobki </t>
  </si>
  <si>
    <t>Świetlice szkolne</t>
  </si>
  <si>
    <t>85415</t>
  </si>
  <si>
    <t>Pomoc materialna dla uczniów</t>
  </si>
  <si>
    <t>Oczyszczanie miast i wsi</t>
  </si>
  <si>
    <t>Utrzymanie zieleni w miastach i gminach</t>
  </si>
  <si>
    <t>Schroniska dla zwierząt</t>
  </si>
  <si>
    <t>Oświetlenie ulic, placów i dróg</t>
  </si>
  <si>
    <t>Domy i ośrodki kultury, świetlice i kluby</t>
  </si>
  <si>
    <t>Pozostałe instytucje kultury</t>
  </si>
  <si>
    <t>92120</t>
  </si>
  <si>
    <t>Ochrona zabytków i opieka nad zabytkami</t>
  </si>
  <si>
    <t>92601</t>
  </si>
  <si>
    <t>Obiekty sportowe</t>
  </si>
  <si>
    <t>92605</t>
  </si>
  <si>
    <t>Zadania w zakresie kultury fizycznej i sportu</t>
  </si>
  <si>
    <t>Nazwa</t>
  </si>
  <si>
    <t>Wydatki jednostek budżetowych</t>
  </si>
  <si>
    <t xml:space="preserve">w tym </t>
  </si>
  <si>
    <t>Wydatki związane z realizacją ich zadań statutowych</t>
  </si>
  <si>
    <t>w tym</t>
  </si>
  <si>
    <t>Zadania z zakresu administracji rządowej  zlecone miastu</t>
  </si>
  <si>
    <t>Ogółem</t>
  </si>
  <si>
    <t>Razem (7+8)</t>
  </si>
  <si>
    <t>Razem wydatki bieżące (6+9+10+11+12)</t>
  </si>
  <si>
    <t>Zadania z zakresu administracji rządowej  zlecone gminom</t>
  </si>
  <si>
    <t>Wniesienie wkładów do spółek prawa handlowego</t>
  </si>
  <si>
    <t>Ogółem (5+13)</t>
  </si>
  <si>
    <t>z tego</t>
  </si>
  <si>
    <t>85216</t>
  </si>
  <si>
    <t>Zasiłki stałe</t>
  </si>
  <si>
    <t>75075</t>
  </si>
  <si>
    <t>Promocja jednostek samorządu terytorialnego</t>
  </si>
  <si>
    <t>Gospodarka ściekowa i ochrona wód</t>
  </si>
  <si>
    <t>Obsługa długu publicznego</t>
  </si>
  <si>
    <t>Dotacje na zadania bieżące</t>
  </si>
  <si>
    <t>Plan wydatków budżetu gminy na 2010 rok</t>
  </si>
  <si>
    <t>Tabela nr 2</t>
  </si>
  <si>
    <t>Zakupy inwestycyjne</t>
  </si>
  <si>
    <t>Inestycje</t>
  </si>
  <si>
    <t>75702</t>
  </si>
  <si>
    <t>Obsługa papierów wartościowych, kredytów i pożyczek jednostek samorządu terytorialnego</t>
  </si>
  <si>
    <t>Razem wydatki majątkowe (14+15+17)</t>
  </si>
  <si>
    <t>wydatki z udziałem środków wymienionych w art. 5 ust. 1 pkt 2 i 3 u.f.p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</si>
</sst>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Eras Medium ITC"/>
      <family val="2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Czcionka tekstu podstawowego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Eras Medium ITC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7" borderId="10" xfId="0" applyFont="1" applyFill="1" applyBorder="1" applyAlignment="1">
      <alignment vertical="center" wrapText="1"/>
    </xf>
    <xf numFmtId="0" fontId="42" fillId="7" borderId="11" xfId="0" applyFont="1" applyFill="1" applyBorder="1" applyAlignment="1">
      <alignment horizontal="center"/>
    </xf>
    <xf numFmtId="0" fontId="42" fillId="7" borderId="10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/>
    </xf>
    <xf numFmtId="4" fontId="43" fillId="7" borderId="11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 quotePrefix="1">
      <alignment horizontal="left"/>
    </xf>
    <xf numFmtId="0" fontId="43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43" fillId="33" borderId="11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2" fillId="0" borderId="11" xfId="0" applyFont="1" applyBorder="1" applyAlignment="1">
      <alignment/>
    </xf>
    <xf numFmtId="49" fontId="6" fillId="0" borderId="11" xfId="0" applyNumberFormat="1" applyFont="1" applyBorder="1" applyAlignment="1" quotePrefix="1">
      <alignment horizontal="left"/>
    </xf>
    <xf numFmtId="0" fontId="6" fillId="0" borderId="11" xfId="0" applyFont="1" applyBorder="1" applyAlignment="1">
      <alignment/>
    </xf>
    <xf numFmtId="3" fontId="42" fillId="33" borderId="11" xfId="0" applyNumberFormat="1" applyFont="1" applyFill="1" applyBorder="1" applyAlignment="1">
      <alignment/>
    </xf>
    <xf numFmtId="3" fontId="42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3" fontId="43" fillId="33" borderId="11" xfId="0" applyNumberFormat="1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wrapText="1"/>
    </xf>
    <xf numFmtId="4" fontId="42" fillId="33" borderId="11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horizontal="left" wrapText="1"/>
    </xf>
    <xf numFmtId="0" fontId="6" fillId="33" borderId="12" xfId="0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wrapText="1"/>
    </xf>
    <xf numFmtId="49" fontId="6" fillId="34" borderId="11" xfId="0" applyNumberFormat="1" applyFont="1" applyFill="1" applyBorder="1" applyAlignment="1">
      <alignment vertical="top"/>
    </xf>
    <xf numFmtId="0" fontId="6" fillId="34" borderId="11" xfId="0" applyFont="1" applyFill="1" applyBorder="1" applyAlignment="1">
      <alignment wrapText="1"/>
    </xf>
    <xf numFmtId="0" fontId="43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43" fillId="33" borderId="0" xfId="0" applyFont="1" applyFill="1" applyAlignment="1">
      <alignment/>
    </xf>
    <xf numFmtId="0" fontId="42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wrapText="1"/>
    </xf>
    <xf numFmtId="0" fontId="44" fillId="0" borderId="0" xfId="0" applyFont="1" applyAlignment="1">
      <alignment/>
    </xf>
    <xf numFmtId="49" fontId="42" fillId="0" borderId="11" xfId="0" applyNumberFormat="1" applyFont="1" applyBorder="1" applyAlignment="1">
      <alignment horizontal="left"/>
    </xf>
    <xf numFmtId="0" fontId="42" fillId="7" borderId="13" xfId="0" applyFont="1" applyFill="1" applyBorder="1" applyAlignment="1">
      <alignment horizontal="center" vertical="center" wrapText="1"/>
    </xf>
    <xf numFmtId="0" fontId="42" fillId="7" borderId="11" xfId="0" applyFont="1" applyFill="1" applyBorder="1" applyAlignment="1">
      <alignment horizontal="center" vertical="center" wrapText="1"/>
    </xf>
    <xf numFmtId="3" fontId="43" fillId="7" borderId="11" xfId="0" applyNumberFormat="1" applyFont="1" applyFill="1" applyBorder="1" applyAlignment="1">
      <alignment horizontal="right"/>
    </xf>
    <xf numFmtId="3" fontId="43" fillId="7" borderId="11" xfId="0" applyNumberFormat="1" applyFont="1" applyFill="1" applyBorder="1" applyAlignment="1">
      <alignment/>
    </xf>
    <xf numFmtId="3" fontId="43" fillId="33" borderId="11" xfId="0" applyNumberFormat="1" applyFont="1" applyFill="1" applyBorder="1" applyAlignment="1">
      <alignment/>
    </xf>
    <xf numFmtId="3" fontId="42" fillId="33" borderId="11" xfId="0" applyNumberFormat="1" applyFont="1" applyFill="1" applyBorder="1" applyAlignment="1">
      <alignment/>
    </xf>
    <xf numFmtId="4" fontId="42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33" borderId="10" xfId="0" applyFont="1" applyFill="1" applyBorder="1" applyAlignment="1">
      <alignment vertical="top" wrapText="1"/>
    </xf>
    <xf numFmtId="0" fontId="42" fillId="0" borderId="14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7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2" fillId="7" borderId="11" xfId="0" applyFont="1" applyFill="1" applyBorder="1" applyAlignment="1">
      <alignment horizontal="center" vertical="center"/>
    </xf>
    <xf numFmtId="0" fontId="42" fillId="7" borderId="13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center" vertical="center" wrapText="1"/>
    </xf>
    <xf numFmtId="0" fontId="42" fillId="7" borderId="11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/>
    </xf>
    <xf numFmtId="0" fontId="41" fillId="7" borderId="17" xfId="0" applyFont="1" applyFill="1" applyBorder="1" applyAlignment="1">
      <alignment horizontal="center"/>
    </xf>
    <xf numFmtId="0" fontId="41" fillId="7" borderId="15" xfId="0" applyFont="1" applyFill="1" applyBorder="1" applyAlignment="1">
      <alignment horizontal="center"/>
    </xf>
    <xf numFmtId="0" fontId="41" fillId="7" borderId="10" xfId="0" applyFont="1" applyFill="1" applyBorder="1" applyAlignment="1">
      <alignment horizontal="center"/>
    </xf>
    <xf numFmtId="0" fontId="42" fillId="7" borderId="17" xfId="0" applyFont="1" applyFill="1" applyBorder="1" applyAlignment="1">
      <alignment horizontal="center" vertical="center"/>
    </xf>
    <xf numFmtId="0" fontId="42" fillId="7" borderId="15" xfId="0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horizontal="center" vertical="center"/>
    </xf>
    <xf numFmtId="0" fontId="42" fillId="7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view="pageBreakPreview" zoomScale="115" zoomScaleNormal="110" zoomScaleSheetLayoutView="115" zoomScalePageLayoutView="0" workbookViewId="0" topLeftCell="D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8984375" style="0" customWidth="1"/>
    <col min="2" max="2" width="4.09765625" style="0" customWidth="1"/>
    <col min="3" max="3" width="17.19921875" style="0" customWidth="1"/>
    <col min="4" max="4" width="8.8984375" style="0" customWidth="1"/>
    <col min="5" max="6" width="7.8984375" style="0" customWidth="1"/>
    <col min="7" max="7" width="7.5" style="0" customWidth="1"/>
    <col min="8" max="8" width="8" style="0" customWidth="1"/>
    <col min="9" max="9" width="6" style="0" customWidth="1"/>
    <col min="10" max="10" width="6.59765625" style="0" customWidth="1"/>
    <col min="11" max="11" width="5.8984375" style="0" customWidth="1"/>
    <col min="12" max="12" width="5.69921875" style="0" customWidth="1"/>
    <col min="13" max="13" width="9.69921875" style="0" customWidth="1"/>
    <col min="14" max="14" width="9.09765625" style="0" customWidth="1"/>
    <col min="15" max="15" width="8.59765625" style="0" customWidth="1"/>
    <col min="16" max="16" width="8" style="0" customWidth="1"/>
    <col min="17" max="17" width="7.19921875" style="0" customWidth="1"/>
  </cols>
  <sheetData>
    <row r="1" spans="1:16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 t="s">
        <v>135</v>
      </c>
    </row>
    <row r="2" spans="4:12" ht="16.5">
      <c r="D2" s="63" t="s">
        <v>134</v>
      </c>
      <c r="E2" s="63"/>
      <c r="F2" s="63"/>
      <c r="G2" s="63"/>
      <c r="H2" s="63"/>
      <c r="I2" s="63"/>
      <c r="J2" s="63"/>
      <c r="K2" s="63"/>
      <c r="L2" s="63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25">
      <c r="A4" s="64" t="s">
        <v>0</v>
      </c>
      <c r="B4" s="64" t="s">
        <v>1</v>
      </c>
      <c r="C4" s="64" t="s">
        <v>114</v>
      </c>
      <c r="D4" s="68" t="s">
        <v>125</v>
      </c>
      <c r="E4" s="69" t="s">
        <v>126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4.25">
      <c r="A5" s="64"/>
      <c r="B5" s="64"/>
      <c r="C5" s="64"/>
      <c r="D5" s="68"/>
      <c r="E5" s="65" t="s">
        <v>122</v>
      </c>
      <c r="F5" s="70" t="s">
        <v>126</v>
      </c>
      <c r="G5" s="71"/>
      <c r="H5" s="71"/>
      <c r="I5" s="71"/>
      <c r="J5" s="71"/>
      <c r="K5" s="71"/>
      <c r="L5" s="72"/>
      <c r="M5" s="65" t="s">
        <v>140</v>
      </c>
      <c r="N5" s="70" t="s">
        <v>126</v>
      </c>
      <c r="O5" s="71"/>
      <c r="P5" s="71"/>
      <c r="Q5" s="72"/>
    </row>
    <row r="6" spans="1:17" ht="14.25" customHeight="1">
      <c r="A6" s="64"/>
      <c r="B6" s="64"/>
      <c r="C6" s="64"/>
      <c r="D6" s="68"/>
      <c r="E6" s="66"/>
      <c r="F6" s="73" t="s">
        <v>115</v>
      </c>
      <c r="G6" s="74"/>
      <c r="H6" s="74"/>
      <c r="I6" s="65" t="s">
        <v>133</v>
      </c>
      <c r="J6" s="68" t="s">
        <v>3</v>
      </c>
      <c r="K6" s="65" t="s">
        <v>141</v>
      </c>
      <c r="L6" s="68" t="s">
        <v>4</v>
      </c>
      <c r="M6" s="66"/>
      <c r="N6" s="64" t="s">
        <v>137</v>
      </c>
      <c r="O6" s="65" t="s">
        <v>136</v>
      </c>
      <c r="P6" s="75" t="s">
        <v>118</v>
      </c>
      <c r="Q6" s="65" t="s">
        <v>124</v>
      </c>
    </row>
    <row r="7" spans="1:17" ht="18.75" customHeight="1">
      <c r="A7" s="64"/>
      <c r="B7" s="64"/>
      <c r="C7" s="64"/>
      <c r="D7" s="68"/>
      <c r="E7" s="66"/>
      <c r="F7" s="64" t="s">
        <v>121</v>
      </c>
      <c r="G7" s="73" t="s">
        <v>116</v>
      </c>
      <c r="H7" s="74"/>
      <c r="I7" s="66"/>
      <c r="J7" s="68"/>
      <c r="K7" s="66"/>
      <c r="L7" s="68"/>
      <c r="M7" s="66"/>
      <c r="N7" s="64"/>
      <c r="O7" s="66"/>
      <c r="P7" s="76"/>
      <c r="Q7" s="66"/>
    </row>
    <row r="8" spans="1:17" ht="80.25" customHeight="1">
      <c r="A8" s="64"/>
      <c r="B8" s="64"/>
      <c r="C8" s="64"/>
      <c r="D8" s="68"/>
      <c r="E8" s="67"/>
      <c r="F8" s="64"/>
      <c r="G8" s="3" t="s">
        <v>2</v>
      </c>
      <c r="H8" s="62" t="s">
        <v>117</v>
      </c>
      <c r="I8" s="67"/>
      <c r="J8" s="68"/>
      <c r="K8" s="67"/>
      <c r="L8" s="68"/>
      <c r="M8" s="67"/>
      <c r="N8" s="64"/>
      <c r="O8" s="67"/>
      <c r="P8" s="50" t="s">
        <v>141</v>
      </c>
      <c r="Q8" s="67"/>
    </row>
    <row r="9" spans="1:17" s="1" customFormat="1" ht="14.25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51">
        <v>16</v>
      </c>
      <c r="Q9" s="4">
        <v>17</v>
      </c>
    </row>
    <row r="10" spans="1:17" s="1" customFormat="1" ht="14.25">
      <c r="A10" s="4"/>
      <c r="B10" s="4"/>
      <c r="C10" s="6" t="s">
        <v>120</v>
      </c>
      <c r="D10" s="7">
        <f>M10+E10</f>
        <v>123416327.46000001</v>
      </c>
      <c r="E10" s="52">
        <f>E11+E14+E16+E19+E21+E24+E28+E35+E38+E46+E50+E53+E63+E68+E82+E84+E87+E94+E99+E48</f>
        <v>86268830</v>
      </c>
      <c r="F10" s="53">
        <f>F11+F14+F16+F19+F21+F24+F28+F35+F38+F46+F50+F53+F63+F68+F82+F84+F87+F94+F99+F48</f>
        <v>68649575</v>
      </c>
      <c r="G10" s="52">
        <f>G11+G14+G16+G19+G21+G24+G28+G35+G38+G46+G50+G53+G63+G68+G82+G84+G87+G94+G99</f>
        <v>40461034</v>
      </c>
      <c r="H10" s="52">
        <f>H11+H14+H16+H19+H21+H24+H28+H35+H38+H46+H50+H53+H63+H68+H82+H84+H87+H94+H99+H48</f>
        <v>28188541</v>
      </c>
      <c r="I10" s="52">
        <f>I11+I14+I16+I19+I21+I24+I28+I35+I38+I46+I50+I53+I63+I68+I82+I84+I87+I94+I99</f>
        <v>6890713</v>
      </c>
      <c r="J10" s="52">
        <f>J11+J14+J16+J19+J21+J24+J28+J35+J38+J46+J50+J53+J63+J68+J82+J84+J87+J94+J99</f>
        <v>9662330</v>
      </c>
      <c r="K10" s="52">
        <f>K11+K14+K16+K19+K21+K24+K28+K35+K38+K46+K50+K53+K63+K68+K82+K84+K87+K94+K99</f>
        <v>356212</v>
      </c>
      <c r="L10" s="52">
        <f>L49</f>
        <v>710000</v>
      </c>
      <c r="M10" s="7">
        <f>M11+M14+M16+M19+M21+M24+M28+M35+M38+M46+M50+M53+M63+M68+M82+M84+M87+M94+M99</f>
        <v>37147497.46</v>
      </c>
      <c r="N10" s="7">
        <f>N11+N14+N16+N19+N21+N24+N28+N38+N50+N53+N63+N68+N87+N94+N99</f>
        <v>35754197.46</v>
      </c>
      <c r="O10" s="52">
        <f>O11+O14+O16+O19+O21+O24+O28+O38+O50+O53+O63+O68+O87+O94+O99</f>
        <v>1273300</v>
      </c>
      <c r="P10" s="7">
        <f>P11+P14+P16+P19+P21+P24+P28+P38+P50+P53+P63+P68+P87+P94+P99</f>
        <v>9353725.69</v>
      </c>
      <c r="Q10" s="52">
        <f>Q11+Q14+Q16+Q19+Q21+Q24+Q28+Q35+Q38+Q46+Q50+Q53+Q63+Q68+Q82+Q84+Q87+Q94+Q99</f>
        <v>100000</v>
      </c>
    </row>
    <row r="11" spans="1:17" ht="14.25">
      <c r="A11" s="8" t="s">
        <v>5</v>
      </c>
      <c r="B11" s="9"/>
      <c r="C11" s="10" t="s">
        <v>21</v>
      </c>
      <c r="D11" s="11">
        <f>D12+D13</f>
        <v>77500</v>
      </c>
      <c r="E11" s="11">
        <f aca="true" t="shared" si="0" ref="E11:M11">E12+E13</f>
        <v>77500</v>
      </c>
      <c r="F11" s="54">
        <f t="shared" si="0"/>
        <v>77500</v>
      </c>
      <c r="G11" s="11"/>
      <c r="H11" s="11">
        <f t="shared" si="0"/>
        <v>77500</v>
      </c>
      <c r="I11" s="11"/>
      <c r="J11" s="11"/>
      <c r="K11" s="11"/>
      <c r="L11" s="11"/>
      <c r="M11" s="11">
        <f t="shared" si="0"/>
        <v>0</v>
      </c>
      <c r="N11" s="12"/>
      <c r="O11" s="11"/>
      <c r="P11" s="11"/>
      <c r="Q11" s="11"/>
    </row>
    <row r="12" spans="1:17" ht="14.25">
      <c r="A12" s="13"/>
      <c r="B12" s="14" t="s">
        <v>22</v>
      </c>
      <c r="C12" s="15" t="s">
        <v>23</v>
      </c>
      <c r="D12" s="16">
        <f aca="true" t="shared" si="1" ref="D12:D75">E12+M12</f>
        <v>75000</v>
      </c>
      <c r="E12" s="16">
        <f aca="true" t="shared" si="2" ref="E12:E75">F12+I12+J12+K12+L12</f>
        <v>75000</v>
      </c>
      <c r="F12" s="55">
        <f aca="true" t="shared" si="3" ref="F12:F74">G12+H12</f>
        <v>75000</v>
      </c>
      <c r="G12" s="17"/>
      <c r="H12" s="17">
        <v>75000</v>
      </c>
      <c r="I12" s="17"/>
      <c r="J12" s="17"/>
      <c r="K12" s="17"/>
      <c r="L12" s="17"/>
      <c r="M12" s="11">
        <f>Q12+N12</f>
        <v>0</v>
      </c>
      <c r="N12" s="18"/>
      <c r="O12" s="17"/>
      <c r="P12" s="17"/>
      <c r="Q12" s="17"/>
    </row>
    <row r="13" spans="1:17" ht="14.25">
      <c r="A13" s="19"/>
      <c r="B13" s="19" t="s">
        <v>24</v>
      </c>
      <c r="C13" s="15" t="s">
        <v>25</v>
      </c>
      <c r="D13" s="16">
        <f t="shared" si="1"/>
        <v>2500</v>
      </c>
      <c r="E13" s="16">
        <f t="shared" si="2"/>
        <v>2500</v>
      </c>
      <c r="F13" s="55">
        <f t="shared" si="3"/>
        <v>2500</v>
      </c>
      <c r="G13" s="17"/>
      <c r="H13" s="17">
        <v>2500</v>
      </c>
      <c r="I13" s="17"/>
      <c r="J13" s="17"/>
      <c r="K13" s="17"/>
      <c r="L13" s="17"/>
      <c r="M13" s="11">
        <f>Q13+N13</f>
        <v>0</v>
      </c>
      <c r="N13" s="18"/>
      <c r="O13" s="17"/>
      <c r="P13" s="17"/>
      <c r="Q13" s="17"/>
    </row>
    <row r="14" spans="1:17" ht="14.25">
      <c r="A14" s="20">
        <v>500</v>
      </c>
      <c r="B14" s="9"/>
      <c r="C14" s="10" t="s">
        <v>27</v>
      </c>
      <c r="D14" s="11">
        <f t="shared" si="1"/>
        <v>40000</v>
      </c>
      <c r="E14" s="11">
        <f>E15</f>
        <v>40000</v>
      </c>
      <c r="F14" s="55">
        <f>F15</f>
        <v>40000</v>
      </c>
      <c r="G14" s="11"/>
      <c r="H14" s="11">
        <f>H15</f>
        <v>40000</v>
      </c>
      <c r="I14" s="11"/>
      <c r="J14" s="11"/>
      <c r="K14" s="11"/>
      <c r="L14" s="11"/>
      <c r="M14" s="11">
        <f>Q14+N14</f>
        <v>0</v>
      </c>
      <c r="N14" s="12"/>
      <c r="O14" s="11"/>
      <c r="P14" s="11"/>
      <c r="Q14" s="11"/>
    </row>
    <row r="15" spans="1:17" ht="14.25">
      <c r="A15" s="13"/>
      <c r="B15" s="19">
        <v>50095</v>
      </c>
      <c r="C15" s="15" t="s">
        <v>26</v>
      </c>
      <c r="D15" s="16">
        <f t="shared" si="1"/>
        <v>40000</v>
      </c>
      <c r="E15" s="16">
        <f t="shared" si="2"/>
        <v>40000</v>
      </c>
      <c r="F15" s="55">
        <f t="shared" si="3"/>
        <v>40000</v>
      </c>
      <c r="G15" s="17"/>
      <c r="H15" s="17">
        <v>40000</v>
      </c>
      <c r="I15" s="17"/>
      <c r="J15" s="17"/>
      <c r="K15" s="17"/>
      <c r="L15" s="17"/>
      <c r="M15" s="11">
        <f>Q15+N15</f>
        <v>0</v>
      </c>
      <c r="N15" s="18"/>
      <c r="O15" s="17"/>
      <c r="P15" s="17"/>
      <c r="Q15" s="17"/>
    </row>
    <row r="16" spans="1:17" ht="14.25">
      <c r="A16" s="20">
        <v>600</v>
      </c>
      <c r="B16" s="9"/>
      <c r="C16" s="10" t="s">
        <v>6</v>
      </c>
      <c r="D16" s="11">
        <f t="shared" si="1"/>
        <v>16069535</v>
      </c>
      <c r="E16" s="11">
        <f>E17+E18</f>
        <v>3080000</v>
      </c>
      <c r="F16" s="54">
        <f>F17+F18</f>
        <v>3080000</v>
      </c>
      <c r="G16" s="11"/>
      <c r="H16" s="11">
        <f>H17+H18</f>
        <v>3080000</v>
      </c>
      <c r="I16" s="11"/>
      <c r="J16" s="11"/>
      <c r="K16" s="11"/>
      <c r="L16" s="11"/>
      <c r="M16" s="11">
        <f>Q16+N16</f>
        <v>12989535</v>
      </c>
      <c r="N16" s="11">
        <f>SUM(N17:N18)</f>
        <v>12989535</v>
      </c>
      <c r="O16" s="11"/>
      <c r="P16" s="11"/>
      <c r="Q16" s="11"/>
    </row>
    <row r="17" spans="1:17" ht="14.25">
      <c r="A17" s="13"/>
      <c r="B17" s="19">
        <v>60004</v>
      </c>
      <c r="C17" s="15" t="s">
        <v>28</v>
      </c>
      <c r="D17" s="16">
        <f t="shared" si="1"/>
        <v>2100000</v>
      </c>
      <c r="E17" s="16">
        <f t="shared" si="2"/>
        <v>2100000</v>
      </c>
      <c r="F17" s="55">
        <f t="shared" si="3"/>
        <v>2100000</v>
      </c>
      <c r="G17" s="17"/>
      <c r="H17" s="17">
        <v>2100000</v>
      </c>
      <c r="I17" s="17"/>
      <c r="J17" s="17"/>
      <c r="K17" s="17"/>
      <c r="L17" s="17"/>
      <c r="M17" s="11"/>
      <c r="N17" s="17"/>
      <c r="O17" s="17"/>
      <c r="P17" s="17"/>
      <c r="Q17" s="17"/>
    </row>
    <row r="18" spans="1:17" ht="14.25">
      <c r="A18" s="13"/>
      <c r="B18" s="19">
        <v>60016</v>
      </c>
      <c r="C18" s="15" t="s">
        <v>29</v>
      </c>
      <c r="D18" s="16">
        <f t="shared" si="1"/>
        <v>13969535</v>
      </c>
      <c r="E18" s="16">
        <f t="shared" si="2"/>
        <v>980000</v>
      </c>
      <c r="F18" s="55">
        <f t="shared" si="3"/>
        <v>980000</v>
      </c>
      <c r="G18" s="17"/>
      <c r="H18" s="17">
        <v>980000</v>
      </c>
      <c r="I18" s="17"/>
      <c r="J18" s="17"/>
      <c r="K18" s="17"/>
      <c r="L18" s="17"/>
      <c r="M18" s="11">
        <f>Q18+N18</f>
        <v>12989535</v>
      </c>
      <c r="N18" s="17">
        <v>12989535</v>
      </c>
      <c r="O18" s="17"/>
      <c r="P18" s="17"/>
      <c r="Q18" s="17"/>
    </row>
    <row r="19" spans="1:17" ht="14.25">
      <c r="A19" s="20">
        <v>630</v>
      </c>
      <c r="B19" s="9"/>
      <c r="C19" s="10" t="s">
        <v>30</v>
      </c>
      <c r="D19" s="11">
        <f t="shared" si="1"/>
        <v>43000</v>
      </c>
      <c r="E19" s="11">
        <f>E20</f>
        <v>43000</v>
      </c>
      <c r="F19" s="54">
        <f>F20</f>
        <v>29000</v>
      </c>
      <c r="G19" s="11">
        <f>G20</f>
        <v>8000</v>
      </c>
      <c r="H19" s="11">
        <f>H20</f>
        <v>21000</v>
      </c>
      <c r="I19" s="11">
        <f>I20</f>
        <v>14000</v>
      </c>
      <c r="J19" s="11"/>
      <c r="K19" s="11"/>
      <c r="L19" s="11"/>
      <c r="M19" s="11"/>
      <c r="N19" s="12"/>
      <c r="O19" s="11"/>
      <c r="P19" s="11"/>
      <c r="Q19" s="11"/>
    </row>
    <row r="20" spans="1:17" ht="14.25">
      <c r="A20" s="13"/>
      <c r="B20" s="19">
        <v>63095</v>
      </c>
      <c r="C20" s="15" t="s">
        <v>26</v>
      </c>
      <c r="D20" s="16">
        <f t="shared" si="1"/>
        <v>43000</v>
      </c>
      <c r="E20" s="16">
        <f t="shared" si="2"/>
        <v>43000</v>
      </c>
      <c r="F20" s="55">
        <f t="shared" si="3"/>
        <v>29000</v>
      </c>
      <c r="G20" s="17">
        <v>8000</v>
      </c>
      <c r="H20" s="17">
        <v>21000</v>
      </c>
      <c r="I20" s="17">
        <v>14000</v>
      </c>
      <c r="J20" s="17"/>
      <c r="K20" s="17"/>
      <c r="L20" s="17"/>
      <c r="M20" s="11"/>
      <c r="N20" s="18"/>
      <c r="O20" s="17"/>
      <c r="P20" s="17"/>
      <c r="Q20" s="17"/>
    </row>
    <row r="21" spans="1:17" ht="14.25">
      <c r="A21" s="20">
        <v>700</v>
      </c>
      <c r="B21" s="9"/>
      <c r="C21" s="10" t="s">
        <v>7</v>
      </c>
      <c r="D21" s="12">
        <f>E21+M21</f>
        <v>17359574.46</v>
      </c>
      <c r="E21" s="11">
        <f>E22+E23</f>
        <v>1233900</v>
      </c>
      <c r="F21" s="54">
        <f>F22+F23</f>
        <v>1233900</v>
      </c>
      <c r="G21" s="11"/>
      <c r="H21" s="11">
        <f>H22+H23</f>
        <v>1233900</v>
      </c>
      <c r="I21" s="11"/>
      <c r="J21" s="11"/>
      <c r="K21" s="11"/>
      <c r="L21" s="11"/>
      <c r="M21" s="12">
        <f>Q21+N21+O21</f>
        <v>16125674.46</v>
      </c>
      <c r="N21" s="12">
        <f>N22</f>
        <v>15125674.46</v>
      </c>
      <c r="O21" s="11">
        <f>O22</f>
        <v>1000000</v>
      </c>
      <c r="P21" s="12">
        <f>P22</f>
        <v>9351925.69</v>
      </c>
      <c r="Q21" s="11"/>
    </row>
    <row r="22" spans="1:17" ht="22.5" customHeight="1">
      <c r="A22" s="13"/>
      <c r="B22" s="22" t="s">
        <v>31</v>
      </c>
      <c r="C22" s="23" t="s">
        <v>32</v>
      </c>
      <c r="D22" s="24">
        <f>E22+M22</f>
        <v>17009574.46</v>
      </c>
      <c r="E22" s="16">
        <f t="shared" si="2"/>
        <v>883900</v>
      </c>
      <c r="F22" s="55">
        <f t="shared" si="3"/>
        <v>883900</v>
      </c>
      <c r="G22" s="17"/>
      <c r="H22" s="17">
        <v>883900</v>
      </c>
      <c r="I22" s="17"/>
      <c r="J22" s="17"/>
      <c r="K22" s="17"/>
      <c r="L22" s="17"/>
      <c r="M22" s="24">
        <f>N22+O22</f>
        <v>16125674.46</v>
      </c>
      <c r="N22" s="18">
        <v>15125674.46</v>
      </c>
      <c r="O22" s="17">
        <v>1000000</v>
      </c>
      <c r="P22" s="18">
        <v>9351925.69</v>
      </c>
      <c r="Q22" s="17"/>
    </row>
    <row r="23" spans="1:17" ht="14.25">
      <c r="A23" s="13"/>
      <c r="B23" s="25">
        <v>70095</v>
      </c>
      <c r="C23" s="15" t="s">
        <v>26</v>
      </c>
      <c r="D23" s="16">
        <f t="shared" si="1"/>
        <v>350000</v>
      </c>
      <c r="E23" s="16">
        <f t="shared" si="2"/>
        <v>350000</v>
      </c>
      <c r="F23" s="55">
        <f t="shared" si="3"/>
        <v>350000</v>
      </c>
      <c r="G23" s="17"/>
      <c r="H23" s="17">
        <v>350000</v>
      </c>
      <c r="I23" s="17"/>
      <c r="J23" s="17"/>
      <c r="K23" s="17"/>
      <c r="L23" s="17"/>
      <c r="M23" s="11"/>
      <c r="N23" s="18"/>
      <c r="O23" s="18"/>
      <c r="P23" s="17"/>
      <c r="Q23" s="17"/>
    </row>
    <row r="24" spans="1:17" ht="16.5" customHeight="1">
      <c r="A24" s="26">
        <v>710</v>
      </c>
      <c r="B24" s="9"/>
      <c r="C24" s="10" t="s">
        <v>33</v>
      </c>
      <c r="D24" s="11">
        <f>D25+D26+D27</f>
        <v>1026018</v>
      </c>
      <c r="E24" s="11">
        <f aca="true" t="shared" si="4" ref="E24:J24">E25+E26+E27</f>
        <v>926018</v>
      </c>
      <c r="F24" s="54">
        <f t="shared" si="4"/>
        <v>925718</v>
      </c>
      <c r="G24" s="11">
        <f t="shared" si="4"/>
        <v>610918</v>
      </c>
      <c r="H24" s="11">
        <f t="shared" si="4"/>
        <v>314800</v>
      </c>
      <c r="I24" s="11"/>
      <c r="J24" s="11">
        <f t="shared" si="4"/>
        <v>300</v>
      </c>
      <c r="K24" s="11"/>
      <c r="L24" s="11"/>
      <c r="M24" s="11">
        <f>Q24+N24</f>
        <v>100000</v>
      </c>
      <c r="N24" s="12"/>
      <c r="O24" s="12"/>
      <c r="P24" s="11"/>
      <c r="Q24" s="11">
        <f>Q27</f>
        <v>100000</v>
      </c>
    </row>
    <row r="25" spans="1:17" ht="16.5" customHeight="1">
      <c r="A25" s="13"/>
      <c r="B25" s="27">
        <v>71003</v>
      </c>
      <c r="C25" s="28" t="s">
        <v>34</v>
      </c>
      <c r="D25" s="16">
        <f t="shared" si="1"/>
        <v>681018</v>
      </c>
      <c r="E25" s="16">
        <f t="shared" si="2"/>
        <v>681018</v>
      </c>
      <c r="F25" s="55">
        <f t="shared" si="3"/>
        <v>680718</v>
      </c>
      <c r="G25" s="17">
        <v>610918</v>
      </c>
      <c r="H25" s="17">
        <v>69800</v>
      </c>
      <c r="I25" s="17"/>
      <c r="J25" s="17">
        <v>300</v>
      </c>
      <c r="K25" s="17"/>
      <c r="L25" s="17"/>
      <c r="M25" s="11"/>
      <c r="N25" s="18"/>
      <c r="O25" s="18"/>
      <c r="P25" s="17"/>
      <c r="Q25" s="17"/>
    </row>
    <row r="26" spans="1:17" ht="21">
      <c r="A26" s="13"/>
      <c r="B26" s="27">
        <v>71014</v>
      </c>
      <c r="C26" s="23" t="s">
        <v>35</v>
      </c>
      <c r="D26" s="16">
        <f t="shared" si="1"/>
        <v>180000</v>
      </c>
      <c r="E26" s="16">
        <f t="shared" si="2"/>
        <v>180000</v>
      </c>
      <c r="F26" s="55">
        <f t="shared" si="3"/>
        <v>180000</v>
      </c>
      <c r="G26" s="17"/>
      <c r="H26" s="17">
        <v>180000</v>
      </c>
      <c r="I26" s="17"/>
      <c r="J26" s="17"/>
      <c r="K26" s="17"/>
      <c r="L26" s="17"/>
      <c r="M26" s="11"/>
      <c r="N26" s="18"/>
      <c r="O26" s="18"/>
      <c r="P26" s="17"/>
      <c r="Q26" s="17"/>
    </row>
    <row r="27" spans="1:17" ht="14.25">
      <c r="A27" s="13"/>
      <c r="B27" s="25" t="s">
        <v>36</v>
      </c>
      <c r="C27" s="15" t="s">
        <v>37</v>
      </c>
      <c r="D27" s="16">
        <f t="shared" si="1"/>
        <v>165000</v>
      </c>
      <c r="E27" s="16">
        <f t="shared" si="2"/>
        <v>65000</v>
      </c>
      <c r="F27" s="55">
        <f t="shared" si="3"/>
        <v>65000</v>
      </c>
      <c r="G27" s="17"/>
      <c r="H27" s="17">
        <v>65000</v>
      </c>
      <c r="I27" s="17"/>
      <c r="J27" s="17"/>
      <c r="K27" s="17"/>
      <c r="L27" s="17"/>
      <c r="M27" s="16">
        <f>Q27+N27</f>
        <v>100000</v>
      </c>
      <c r="N27" s="18"/>
      <c r="O27" s="18"/>
      <c r="P27" s="17"/>
      <c r="Q27" s="17">
        <v>100000</v>
      </c>
    </row>
    <row r="28" spans="1:17" ht="14.25">
      <c r="A28" s="26">
        <v>750</v>
      </c>
      <c r="B28" s="9"/>
      <c r="C28" s="10" t="s">
        <v>8</v>
      </c>
      <c r="D28" s="11">
        <f>D29+D31+D32+D33+D34</f>
        <v>12644728</v>
      </c>
      <c r="E28" s="11">
        <f>E29+E31+E32+E33+E34</f>
        <v>12544728</v>
      </c>
      <c r="F28" s="54">
        <f>F29+F31+F32+F33+F34</f>
        <v>12232728</v>
      </c>
      <c r="G28" s="11">
        <f>G29+G31+G32+G33+G34</f>
        <v>8970432</v>
      </c>
      <c r="H28" s="11">
        <f>H29+H31+H32+H33+H34</f>
        <v>3262296</v>
      </c>
      <c r="I28" s="11"/>
      <c r="J28" s="11">
        <f>J29+J30+J31+J32+J33+J34</f>
        <v>312000</v>
      </c>
      <c r="K28" s="11"/>
      <c r="L28" s="11"/>
      <c r="M28" s="11">
        <f>N28+O28</f>
        <v>100000</v>
      </c>
      <c r="N28" s="11">
        <f>SUM(N29:N34)</f>
        <v>30000</v>
      </c>
      <c r="O28" s="11">
        <f>SUM(O29:O34)</f>
        <v>70000</v>
      </c>
      <c r="P28" s="11"/>
      <c r="Q28" s="11"/>
    </row>
    <row r="29" spans="1:17" ht="14.25">
      <c r="A29" s="13"/>
      <c r="B29" s="25">
        <v>75011</v>
      </c>
      <c r="C29" s="15" t="s">
        <v>38</v>
      </c>
      <c r="D29" s="16">
        <f t="shared" si="1"/>
        <v>366108</v>
      </c>
      <c r="E29" s="16">
        <f t="shared" si="2"/>
        <v>366108</v>
      </c>
      <c r="F29" s="55">
        <f t="shared" si="3"/>
        <v>366108</v>
      </c>
      <c r="G29" s="17">
        <v>365252</v>
      </c>
      <c r="H29" s="17">
        <v>856</v>
      </c>
      <c r="I29" s="17"/>
      <c r="J29" s="17"/>
      <c r="K29" s="17"/>
      <c r="L29" s="17"/>
      <c r="M29" s="11"/>
      <c r="N29" s="18"/>
      <c r="O29" s="18"/>
      <c r="P29" s="17"/>
      <c r="Q29" s="17"/>
    </row>
    <row r="30" spans="1:17" ht="21">
      <c r="A30" s="13"/>
      <c r="B30" s="25" t="s">
        <v>118</v>
      </c>
      <c r="C30" s="58" t="s">
        <v>123</v>
      </c>
      <c r="D30" s="16">
        <f t="shared" si="1"/>
        <v>366108</v>
      </c>
      <c r="E30" s="16">
        <f t="shared" si="2"/>
        <v>366108</v>
      </c>
      <c r="F30" s="55">
        <f t="shared" si="3"/>
        <v>366108</v>
      </c>
      <c r="G30" s="17">
        <v>365252</v>
      </c>
      <c r="H30" s="17">
        <v>856</v>
      </c>
      <c r="I30" s="17"/>
      <c r="J30" s="17"/>
      <c r="K30" s="17"/>
      <c r="L30" s="17"/>
      <c r="M30" s="11"/>
      <c r="N30" s="18"/>
      <c r="O30" s="18"/>
      <c r="P30" s="17"/>
      <c r="Q30" s="17"/>
    </row>
    <row r="31" spans="1:17" ht="21">
      <c r="A31" s="13"/>
      <c r="B31" s="27">
        <v>75022</v>
      </c>
      <c r="C31" s="23" t="s">
        <v>39</v>
      </c>
      <c r="D31" s="16">
        <f t="shared" si="1"/>
        <v>414000</v>
      </c>
      <c r="E31" s="16">
        <f t="shared" si="2"/>
        <v>414000</v>
      </c>
      <c r="F31" s="55">
        <f t="shared" si="3"/>
        <v>110000</v>
      </c>
      <c r="G31" s="17">
        <v>12000</v>
      </c>
      <c r="H31" s="17">
        <v>98000</v>
      </c>
      <c r="I31" s="17"/>
      <c r="J31" s="17">
        <v>304000</v>
      </c>
      <c r="K31" s="17"/>
      <c r="L31" s="17"/>
      <c r="M31" s="11"/>
      <c r="N31" s="18"/>
      <c r="O31" s="18"/>
      <c r="P31" s="17"/>
      <c r="Q31" s="17"/>
    </row>
    <row r="32" spans="1:17" ht="21">
      <c r="A32" s="13"/>
      <c r="B32" s="27">
        <v>75023</v>
      </c>
      <c r="C32" s="23" t="s">
        <v>40</v>
      </c>
      <c r="D32" s="16">
        <f t="shared" si="1"/>
        <v>11230180</v>
      </c>
      <c r="E32" s="16">
        <f t="shared" si="2"/>
        <v>11160180</v>
      </c>
      <c r="F32" s="55">
        <f t="shared" si="3"/>
        <v>11152180</v>
      </c>
      <c r="G32" s="17">
        <v>8554180</v>
      </c>
      <c r="H32" s="17">
        <v>2598000</v>
      </c>
      <c r="I32" s="17"/>
      <c r="J32" s="17">
        <v>8000</v>
      </c>
      <c r="K32" s="17"/>
      <c r="L32" s="17"/>
      <c r="M32" s="16">
        <f>Q32+O32</f>
        <v>70000</v>
      </c>
      <c r="N32" s="57"/>
      <c r="O32" s="17">
        <v>70000</v>
      </c>
      <c r="P32" s="17"/>
      <c r="Q32" s="17"/>
    </row>
    <row r="33" spans="1:17" ht="21">
      <c r="A33" s="13"/>
      <c r="B33" s="27" t="s">
        <v>129</v>
      </c>
      <c r="C33" s="23" t="s">
        <v>130</v>
      </c>
      <c r="D33" s="16">
        <f t="shared" si="1"/>
        <v>480440</v>
      </c>
      <c r="E33" s="16">
        <f t="shared" si="2"/>
        <v>450440</v>
      </c>
      <c r="F33" s="55">
        <f t="shared" si="3"/>
        <v>450440</v>
      </c>
      <c r="G33" s="17">
        <v>33000</v>
      </c>
      <c r="H33" s="17">
        <f>40740+376700</f>
        <v>417440</v>
      </c>
      <c r="I33" s="17"/>
      <c r="J33" s="17"/>
      <c r="K33" s="17"/>
      <c r="L33" s="17"/>
      <c r="M33" s="16">
        <f>N33</f>
        <v>30000</v>
      </c>
      <c r="N33" s="17">
        <v>30000</v>
      </c>
      <c r="O33" s="17"/>
      <c r="P33" s="17"/>
      <c r="Q33" s="17"/>
    </row>
    <row r="34" spans="1:17" ht="14.25">
      <c r="A34" s="13"/>
      <c r="B34" s="25">
        <v>75095</v>
      </c>
      <c r="C34" s="23" t="s">
        <v>26</v>
      </c>
      <c r="D34" s="16">
        <f t="shared" si="1"/>
        <v>154000</v>
      </c>
      <c r="E34" s="16">
        <f t="shared" si="2"/>
        <v>154000</v>
      </c>
      <c r="F34" s="55">
        <f t="shared" si="3"/>
        <v>154000</v>
      </c>
      <c r="G34" s="17">
        <v>6000</v>
      </c>
      <c r="H34" s="17">
        <f>20000+128000</f>
        <v>148000</v>
      </c>
      <c r="I34" s="17"/>
      <c r="J34" s="17"/>
      <c r="K34" s="17"/>
      <c r="L34" s="17"/>
      <c r="M34" s="11"/>
      <c r="N34" s="18"/>
      <c r="O34" s="18"/>
      <c r="P34" s="17"/>
      <c r="Q34" s="17"/>
    </row>
    <row r="35" spans="1:17" ht="45" customHeight="1">
      <c r="A35" s="30">
        <v>751</v>
      </c>
      <c r="B35" s="9"/>
      <c r="C35" s="31" t="s">
        <v>9</v>
      </c>
      <c r="D35" s="11">
        <f t="shared" si="1"/>
        <v>8112</v>
      </c>
      <c r="E35" s="11">
        <f>E36</f>
        <v>8112</v>
      </c>
      <c r="F35" s="54">
        <f>F36</f>
        <v>8112</v>
      </c>
      <c r="G35" s="11"/>
      <c r="H35" s="11">
        <f>H36</f>
        <v>8112</v>
      </c>
      <c r="I35" s="11"/>
      <c r="J35" s="11"/>
      <c r="K35" s="11"/>
      <c r="L35" s="11"/>
      <c r="M35" s="11"/>
      <c r="N35" s="12"/>
      <c r="O35" s="12"/>
      <c r="P35" s="11"/>
      <c r="Q35" s="11"/>
    </row>
    <row r="36" spans="1:17" ht="33.75" customHeight="1">
      <c r="A36" s="13"/>
      <c r="B36" s="27">
        <v>75101</v>
      </c>
      <c r="C36" s="23" t="s">
        <v>41</v>
      </c>
      <c r="D36" s="16">
        <f t="shared" si="1"/>
        <v>8112</v>
      </c>
      <c r="E36" s="16">
        <f t="shared" si="2"/>
        <v>8112</v>
      </c>
      <c r="F36" s="55">
        <f t="shared" si="3"/>
        <v>8112</v>
      </c>
      <c r="G36" s="17"/>
      <c r="H36" s="17">
        <v>8112</v>
      </c>
      <c r="I36" s="17"/>
      <c r="J36" s="17"/>
      <c r="K36" s="17"/>
      <c r="L36" s="17"/>
      <c r="M36" s="11"/>
      <c r="N36" s="18"/>
      <c r="O36" s="18"/>
      <c r="P36" s="17"/>
      <c r="Q36" s="17"/>
    </row>
    <row r="37" spans="1:17" ht="24.75" customHeight="1">
      <c r="A37" s="13"/>
      <c r="B37" s="25" t="s">
        <v>118</v>
      </c>
      <c r="C37" s="29" t="s">
        <v>123</v>
      </c>
      <c r="D37" s="16">
        <f>D36</f>
        <v>8112</v>
      </c>
      <c r="E37" s="16">
        <f t="shared" si="2"/>
        <v>8112</v>
      </c>
      <c r="F37" s="55">
        <f>F36</f>
        <v>8112</v>
      </c>
      <c r="G37" s="17"/>
      <c r="H37" s="17">
        <f>H36</f>
        <v>8112</v>
      </c>
      <c r="I37" s="17"/>
      <c r="J37" s="17"/>
      <c r="K37" s="17"/>
      <c r="L37" s="17"/>
      <c r="M37" s="11"/>
      <c r="N37" s="18"/>
      <c r="O37" s="18"/>
      <c r="P37" s="17"/>
      <c r="Q37" s="17"/>
    </row>
    <row r="38" spans="1:17" ht="30" customHeight="1">
      <c r="A38" s="30">
        <v>754</v>
      </c>
      <c r="B38" s="9"/>
      <c r="C38" s="32" t="s">
        <v>42</v>
      </c>
      <c r="D38" s="11">
        <f>M38+E38</f>
        <v>1903850</v>
      </c>
      <c r="E38" s="11">
        <f>E39+E40+E41+E43+E44+E45</f>
        <v>1834350</v>
      </c>
      <c r="F38" s="54">
        <f>F39+F41+F44+F45</f>
        <v>1320450</v>
      </c>
      <c r="G38" s="11">
        <f>G41+G44</f>
        <v>874851</v>
      </c>
      <c r="H38" s="11">
        <f>H39+H41+H44+H45</f>
        <v>445599</v>
      </c>
      <c r="I38" s="11">
        <f>SUM(I39:I45)</f>
        <v>495000</v>
      </c>
      <c r="J38" s="11">
        <f>SUM(J39:J45)</f>
        <v>18900</v>
      </c>
      <c r="K38" s="11"/>
      <c r="L38" s="11"/>
      <c r="M38" s="11">
        <f>O38</f>
        <v>69500</v>
      </c>
      <c r="N38" s="12"/>
      <c r="O38" s="11">
        <f>SUM(O39:O45)</f>
        <v>69500</v>
      </c>
      <c r="P38" s="11"/>
      <c r="Q38" s="11"/>
    </row>
    <row r="39" spans="1:17" ht="15" customHeight="1">
      <c r="A39" s="13"/>
      <c r="B39" s="33" t="s">
        <v>43</v>
      </c>
      <c r="C39" s="34" t="s">
        <v>44</v>
      </c>
      <c r="D39" s="16">
        <f t="shared" si="1"/>
        <v>165000</v>
      </c>
      <c r="E39" s="16">
        <f t="shared" si="2"/>
        <v>165000</v>
      </c>
      <c r="F39" s="55"/>
      <c r="G39" s="17"/>
      <c r="H39" s="17"/>
      <c r="I39" s="17">
        <v>165000</v>
      </c>
      <c r="J39" s="17"/>
      <c r="K39" s="17"/>
      <c r="L39" s="17"/>
      <c r="M39" s="11"/>
      <c r="N39" s="18"/>
      <c r="O39" s="18"/>
      <c r="P39" s="17"/>
      <c r="Q39" s="17"/>
    </row>
    <row r="40" spans="1:17" ht="14.25">
      <c r="A40" s="13"/>
      <c r="B40" s="25">
        <v>75412</v>
      </c>
      <c r="C40" s="15" t="s">
        <v>45</v>
      </c>
      <c r="D40" s="16">
        <f t="shared" si="1"/>
        <v>300000</v>
      </c>
      <c r="E40" s="16">
        <f t="shared" si="2"/>
        <v>300000</v>
      </c>
      <c r="F40" s="55"/>
      <c r="G40" s="17"/>
      <c r="H40" s="17"/>
      <c r="I40" s="17">
        <v>300000</v>
      </c>
      <c r="J40" s="17"/>
      <c r="K40" s="17"/>
      <c r="L40" s="17"/>
      <c r="M40" s="11"/>
      <c r="N40" s="18"/>
      <c r="O40" s="18"/>
      <c r="P40" s="17"/>
      <c r="Q40" s="17"/>
    </row>
    <row r="41" spans="1:17" ht="14.25">
      <c r="A41" s="13"/>
      <c r="B41" s="25">
        <v>75414</v>
      </c>
      <c r="C41" s="15" t="s">
        <v>46</v>
      </c>
      <c r="D41" s="16">
        <f t="shared" si="1"/>
        <v>21200</v>
      </c>
      <c r="E41" s="16">
        <f t="shared" si="2"/>
        <v>21200</v>
      </c>
      <c r="F41" s="55">
        <f t="shared" si="3"/>
        <v>21200</v>
      </c>
      <c r="G41" s="17">
        <v>2101</v>
      </c>
      <c r="H41" s="17">
        <f>19000+99</f>
        <v>19099</v>
      </c>
      <c r="I41" s="17"/>
      <c r="J41" s="17"/>
      <c r="K41" s="17"/>
      <c r="L41" s="17"/>
      <c r="M41" s="11"/>
      <c r="N41" s="18"/>
      <c r="O41" s="18"/>
      <c r="P41" s="17"/>
      <c r="Q41" s="17"/>
    </row>
    <row r="42" spans="1:17" ht="21">
      <c r="A42" s="13"/>
      <c r="B42" s="25"/>
      <c r="C42" s="29" t="s">
        <v>119</v>
      </c>
      <c r="D42" s="16">
        <f t="shared" si="1"/>
        <v>2200</v>
      </c>
      <c r="E42" s="16">
        <f t="shared" si="2"/>
        <v>2200</v>
      </c>
      <c r="F42" s="55">
        <f t="shared" si="3"/>
        <v>2200</v>
      </c>
      <c r="G42" s="17">
        <v>2101</v>
      </c>
      <c r="H42" s="17">
        <v>99</v>
      </c>
      <c r="I42" s="17"/>
      <c r="J42" s="17"/>
      <c r="K42" s="17"/>
      <c r="L42" s="17"/>
      <c r="M42" s="11"/>
      <c r="N42" s="18"/>
      <c r="O42" s="18"/>
      <c r="P42" s="17"/>
      <c r="Q42" s="17"/>
    </row>
    <row r="43" spans="1:17" ht="21">
      <c r="A43" s="13"/>
      <c r="B43" s="27" t="s">
        <v>47</v>
      </c>
      <c r="C43" s="23" t="s">
        <v>48</v>
      </c>
      <c r="D43" s="16">
        <f t="shared" si="1"/>
        <v>30000</v>
      </c>
      <c r="E43" s="16">
        <f t="shared" si="2"/>
        <v>30000</v>
      </c>
      <c r="F43" s="55"/>
      <c r="G43" s="17"/>
      <c r="H43" s="17"/>
      <c r="I43" s="17">
        <v>30000</v>
      </c>
      <c r="J43" s="17"/>
      <c r="K43" s="17"/>
      <c r="L43" s="17"/>
      <c r="M43" s="11"/>
      <c r="N43" s="18"/>
      <c r="O43" s="18"/>
      <c r="P43" s="17"/>
      <c r="Q43" s="17"/>
    </row>
    <row r="44" spans="1:17" ht="14.25">
      <c r="A44" s="13"/>
      <c r="B44" s="25">
        <v>75416</v>
      </c>
      <c r="C44" s="15" t="s">
        <v>49</v>
      </c>
      <c r="D44" s="16">
        <f t="shared" si="1"/>
        <v>1077650</v>
      </c>
      <c r="E44" s="16">
        <f t="shared" si="2"/>
        <v>1008150</v>
      </c>
      <c r="F44" s="55">
        <f t="shared" si="3"/>
        <v>989250</v>
      </c>
      <c r="G44" s="17">
        <v>872750</v>
      </c>
      <c r="H44" s="17">
        <v>116500</v>
      </c>
      <c r="I44" s="17"/>
      <c r="J44" s="17">
        <v>18900</v>
      </c>
      <c r="K44" s="17"/>
      <c r="L44" s="17"/>
      <c r="M44" s="16">
        <f>Q44+O44</f>
        <v>69500</v>
      </c>
      <c r="O44" s="17">
        <v>69500</v>
      </c>
      <c r="P44" s="17"/>
      <c r="Q44" s="17"/>
    </row>
    <row r="45" spans="1:17" ht="14.25">
      <c r="A45" s="13"/>
      <c r="B45" s="25" t="s">
        <v>50</v>
      </c>
      <c r="C45" s="15" t="s">
        <v>51</v>
      </c>
      <c r="D45" s="16">
        <f t="shared" si="1"/>
        <v>310000</v>
      </c>
      <c r="E45" s="16">
        <f t="shared" si="2"/>
        <v>310000</v>
      </c>
      <c r="F45" s="55">
        <f t="shared" si="3"/>
        <v>310000</v>
      </c>
      <c r="G45" s="17"/>
      <c r="H45" s="17">
        <v>310000</v>
      </c>
      <c r="I45" s="17"/>
      <c r="J45" s="17"/>
      <c r="K45" s="17"/>
      <c r="L45" s="17"/>
      <c r="M45" s="11"/>
      <c r="N45" s="18"/>
      <c r="O45" s="18"/>
      <c r="P45" s="17"/>
      <c r="Q45" s="17"/>
    </row>
    <row r="46" spans="1:17" ht="52.5">
      <c r="A46" s="30" t="s">
        <v>52</v>
      </c>
      <c r="B46" s="9"/>
      <c r="C46" s="31" t="s">
        <v>53</v>
      </c>
      <c r="D46" s="11">
        <f t="shared" si="1"/>
        <v>55775</v>
      </c>
      <c r="E46" s="11">
        <f>E47</f>
        <v>55775</v>
      </c>
      <c r="F46" s="54">
        <f>F47</f>
        <v>55775</v>
      </c>
      <c r="G46" s="11">
        <f>G47</f>
        <v>33075</v>
      </c>
      <c r="H46" s="11">
        <f>H47</f>
        <v>22700</v>
      </c>
      <c r="I46" s="11"/>
      <c r="J46" s="11"/>
      <c r="K46" s="11"/>
      <c r="L46" s="11"/>
      <c r="M46" s="11"/>
      <c r="N46" s="12"/>
      <c r="O46" s="12"/>
      <c r="P46" s="11"/>
      <c r="Q46" s="11"/>
    </row>
    <row r="47" spans="1:17" ht="39.75" customHeight="1">
      <c r="A47" s="59"/>
      <c r="B47" s="27" t="s">
        <v>54</v>
      </c>
      <c r="C47" s="23" t="s">
        <v>55</v>
      </c>
      <c r="D47" s="16">
        <f t="shared" si="1"/>
        <v>55775</v>
      </c>
      <c r="E47" s="16">
        <f t="shared" si="2"/>
        <v>55775</v>
      </c>
      <c r="F47" s="55">
        <f t="shared" si="3"/>
        <v>55775</v>
      </c>
      <c r="G47" s="17">
        <v>33075</v>
      </c>
      <c r="H47" s="17">
        <v>22700</v>
      </c>
      <c r="I47" s="17"/>
      <c r="J47" s="17"/>
      <c r="K47" s="17"/>
      <c r="L47" s="17"/>
      <c r="M47" s="11"/>
      <c r="N47" s="18"/>
      <c r="O47" s="18"/>
      <c r="P47" s="17"/>
      <c r="Q47" s="17"/>
    </row>
    <row r="48" spans="1:17" ht="24" customHeight="1">
      <c r="A48" s="35">
        <v>757</v>
      </c>
      <c r="B48" s="36"/>
      <c r="C48" s="37" t="s">
        <v>132</v>
      </c>
      <c r="D48" s="11">
        <f>D49</f>
        <v>710000</v>
      </c>
      <c r="E48" s="11">
        <f>E49</f>
        <v>710000</v>
      </c>
      <c r="F48" s="54"/>
      <c r="G48" s="11"/>
      <c r="H48" s="11"/>
      <c r="I48" s="11"/>
      <c r="J48" s="11"/>
      <c r="K48" s="11"/>
      <c r="L48" s="11">
        <f>L49</f>
        <v>710000</v>
      </c>
      <c r="M48" s="11"/>
      <c r="N48" s="38"/>
      <c r="O48" s="38"/>
      <c r="P48" s="39"/>
      <c r="Q48" s="39"/>
    </row>
    <row r="49" spans="1:17" ht="35.25" customHeight="1">
      <c r="A49" s="59"/>
      <c r="B49" s="27" t="s">
        <v>138</v>
      </c>
      <c r="C49" s="23" t="s">
        <v>139</v>
      </c>
      <c r="D49" s="16">
        <f>E49</f>
        <v>710000</v>
      </c>
      <c r="E49" s="16">
        <f>L49</f>
        <v>710000</v>
      </c>
      <c r="F49" s="55"/>
      <c r="G49" s="17"/>
      <c r="H49" s="17"/>
      <c r="I49" s="17"/>
      <c r="J49" s="17"/>
      <c r="K49" s="17"/>
      <c r="L49" s="17">
        <v>710000</v>
      </c>
      <c r="M49" s="11"/>
      <c r="N49" s="18"/>
      <c r="O49" s="18"/>
      <c r="P49" s="17"/>
      <c r="Q49" s="17"/>
    </row>
    <row r="50" spans="1:17" ht="14.25">
      <c r="A50" s="26">
        <v>758</v>
      </c>
      <c r="B50" s="9"/>
      <c r="C50" s="10" t="s">
        <v>56</v>
      </c>
      <c r="D50" s="11">
        <f t="shared" si="1"/>
        <v>603000</v>
      </c>
      <c r="E50" s="11">
        <f>E51+E52</f>
        <v>603000</v>
      </c>
      <c r="F50" s="54">
        <f t="shared" si="3"/>
        <v>600000</v>
      </c>
      <c r="G50" s="11"/>
      <c r="H50" s="11">
        <f>H52</f>
        <v>600000</v>
      </c>
      <c r="I50" s="11"/>
      <c r="J50" s="11">
        <f>J51</f>
        <v>3000</v>
      </c>
      <c r="K50" s="11"/>
      <c r="L50" s="11"/>
      <c r="M50" s="11"/>
      <c r="N50" s="12"/>
      <c r="O50" s="12"/>
      <c r="P50" s="11"/>
      <c r="Q50" s="11"/>
    </row>
    <row r="51" spans="1:17" ht="14.25">
      <c r="A51" s="60"/>
      <c r="B51" s="40" t="s">
        <v>57</v>
      </c>
      <c r="C51" s="41" t="s">
        <v>58</v>
      </c>
      <c r="D51" s="16">
        <f t="shared" si="1"/>
        <v>3000</v>
      </c>
      <c r="E51" s="16">
        <f t="shared" si="2"/>
        <v>3000</v>
      </c>
      <c r="F51" s="55"/>
      <c r="G51" s="17"/>
      <c r="H51" s="17"/>
      <c r="I51" s="17"/>
      <c r="J51" s="17">
        <v>3000</v>
      </c>
      <c r="K51" s="17"/>
      <c r="L51" s="17"/>
      <c r="M51" s="11"/>
      <c r="N51" s="18"/>
      <c r="O51" s="18"/>
      <c r="P51" s="17"/>
      <c r="Q51" s="17"/>
    </row>
    <row r="52" spans="1:17" ht="14.25">
      <c r="A52" s="60"/>
      <c r="B52" s="25">
        <v>75818</v>
      </c>
      <c r="C52" s="15" t="s">
        <v>59</v>
      </c>
      <c r="D52" s="11">
        <f t="shared" si="1"/>
        <v>600000</v>
      </c>
      <c r="E52" s="11">
        <f t="shared" si="2"/>
        <v>600000</v>
      </c>
      <c r="F52" s="55">
        <f t="shared" si="3"/>
        <v>600000</v>
      </c>
      <c r="G52" s="17"/>
      <c r="H52" s="17">
        <v>600000</v>
      </c>
      <c r="I52" s="17"/>
      <c r="J52" s="17"/>
      <c r="K52" s="17"/>
      <c r="L52" s="17"/>
      <c r="M52" s="11"/>
      <c r="N52" s="18"/>
      <c r="O52" s="18"/>
      <c r="P52" s="17"/>
      <c r="Q52" s="17"/>
    </row>
    <row r="53" spans="1:17" ht="14.25">
      <c r="A53" s="26">
        <v>801</v>
      </c>
      <c r="B53" s="61"/>
      <c r="C53" s="10" t="s">
        <v>10</v>
      </c>
      <c r="D53" s="11">
        <f>E53+M53</f>
        <v>39483835</v>
      </c>
      <c r="E53" s="11">
        <f>F53+I53+J53+K53+L53</f>
        <v>37460035</v>
      </c>
      <c r="F53" s="54">
        <f>G53+H53</f>
        <v>33627082</v>
      </c>
      <c r="G53" s="11">
        <f>SUM(G54:G62)</f>
        <v>26480946</v>
      </c>
      <c r="H53" s="11">
        <f>SUM(H54:H62)</f>
        <v>7146136</v>
      </c>
      <c r="I53" s="11">
        <f>SUM(I54:I62)</f>
        <v>3314213</v>
      </c>
      <c r="J53" s="11">
        <f>SUM(J54:J62)</f>
        <v>162528</v>
      </c>
      <c r="K53" s="11">
        <f>SUM(K54:K62)</f>
        <v>356212</v>
      </c>
      <c r="L53" s="11"/>
      <c r="M53" s="11">
        <f>Q53+N53+O53</f>
        <v>2023800</v>
      </c>
      <c r="N53" s="11">
        <f>SUM(N54:N62)</f>
        <v>1890000</v>
      </c>
      <c r="O53" s="11">
        <f>SUM(O54:O67)</f>
        <v>133800</v>
      </c>
      <c r="P53" s="11">
        <f>P62</f>
        <v>1800</v>
      </c>
      <c r="Q53" s="11"/>
    </row>
    <row r="54" spans="1:17" ht="14.25">
      <c r="A54" s="13"/>
      <c r="B54" s="25">
        <v>80101</v>
      </c>
      <c r="C54" s="15" t="s">
        <v>60</v>
      </c>
      <c r="D54" s="16">
        <f t="shared" si="1"/>
        <v>14805334</v>
      </c>
      <c r="E54" s="16">
        <f t="shared" si="2"/>
        <v>13885334</v>
      </c>
      <c r="F54" s="55">
        <f t="shared" si="3"/>
        <v>13399808</v>
      </c>
      <c r="G54" s="17">
        <v>11305298</v>
      </c>
      <c r="H54" s="17">
        <v>2094510</v>
      </c>
      <c r="I54" s="17">
        <v>450000</v>
      </c>
      <c r="J54" s="17">
        <v>35526</v>
      </c>
      <c r="K54" s="17"/>
      <c r="L54" s="17"/>
      <c r="M54" s="16">
        <f>N54+O54+Q54</f>
        <v>920000</v>
      </c>
      <c r="N54" s="17">
        <v>920000</v>
      </c>
      <c r="O54" s="17"/>
      <c r="P54" s="17"/>
      <c r="Q54" s="17"/>
    </row>
    <row r="55" spans="1:17" ht="21">
      <c r="A55" s="13"/>
      <c r="B55" s="27" t="s">
        <v>61</v>
      </c>
      <c r="C55" s="23" t="s">
        <v>62</v>
      </c>
      <c r="D55" s="16">
        <f t="shared" si="1"/>
        <v>267682</v>
      </c>
      <c r="E55" s="16">
        <f t="shared" si="2"/>
        <v>267682</v>
      </c>
      <c r="F55" s="55">
        <f t="shared" si="3"/>
        <v>212682</v>
      </c>
      <c r="G55" s="17">
        <v>200682</v>
      </c>
      <c r="H55" s="17">
        <v>12000</v>
      </c>
      <c r="I55" s="17">
        <v>55000</v>
      </c>
      <c r="J55" s="17"/>
      <c r="K55" s="17"/>
      <c r="L55" s="17"/>
      <c r="M55" s="11"/>
      <c r="N55" s="17"/>
      <c r="O55" s="17"/>
      <c r="P55" s="17"/>
      <c r="Q55" s="17"/>
    </row>
    <row r="56" spans="1:17" ht="14.25">
      <c r="A56" s="13"/>
      <c r="B56" s="42" t="s">
        <v>63</v>
      </c>
      <c r="C56" s="43" t="s">
        <v>64</v>
      </c>
      <c r="D56" s="16">
        <f t="shared" si="1"/>
        <v>12437071</v>
      </c>
      <c r="E56" s="16">
        <f t="shared" si="2"/>
        <v>11335071</v>
      </c>
      <c r="F56" s="55">
        <f t="shared" si="3"/>
        <v>9401374</v>
      </c>
      <c r="G56" s="17">
        <v>6685727</v>
      </c>
      <c r="H56" s="17">
        <v>2715647</v>
      </c>
      <c r="I56" s="17">
        <v>1909213</v>
      </c>
      <c r="J56" s="17">
        <v>24484</v>
      </c>
      <c r="K56" s="17"/>
      <c r="L56" s="17"/>
      <c r="M56" s="16">
        <f>N56+O56</f>
        <v>1102000</v>
      </c>
      <c r="N56" s="17">
        <v>970000</v>
      </c>
      <c r="O56" s="17">
        <v>132000</v>
      </c>
      <c r="P56" s="17"/>
      <c r="Q56" s="17"/>
    </row>
    <row r="57" spans="1:17" ht="14.25">
      <c r="A57" s="13"/>
      <c r="B57" s="42">
        <v>80110</v>
      </c>
      <c r="C57" s="43" t="s">
        <v>65</v>
      </c>
      <c r="D57" s="16">
        <f t="shared" si="1"/>
        <v>10393579</v>
      </c>
      <c r="E57" s="16">
        <f t="shared" si="2"/>
        <v>10393579</v>
      </c>
      <c r="F57" s="55">
        <f t="shared" si="3"/>
        <v>9449161</v>
      </c>
      <c r="G57" s="17">
        <v>7560015</v>
      </c>
      <c r="H57" s="17">
        <v>1889146</v>
      </c>
      <c r="I57" s="17">
        <v>900000</v>
      </c>
      <c r="J57" s="17">
        <v>44418</v>
      </c>
      <c r="K57" s="17"/>
      <c r="L57" s="17"/>
      <c r="M57" s="16"/>
      <c r="N57" s="17"/>
      <c r="O57" s="17"/>
      <c r="P57" s="17"/>
      <c r="Q57" s="17"/>
    </row>
    <row r="58" spans="1:17" ht="14.25">
      <c r="A58" s="13"/>
      <c r="B58" s="25" t="s">
        <v>66</v>
      </c>
      <c r="C58" s="15" t="s">
        <v>67</v>
      </c>
      <c r="D58" s="16">
        <f t="shared" si="1"/>
        <v>50000</v>
      </c>
      <c r="E58" s="16">
        <f t="shared" si="2"/>
        <v>50000</v>
      </c>
      <c r="F58" s="55">
        <f t="shared" si="3"/>
        <v>50000</v>
      </c>
      <c r="G58" s="17"/>
      <c r="H58" s="17">
        <v>50000</v>
      </c>
      <c r="I58" s="17"/>
      <c r="J58" s="17"/>
      <c r="K58" s="17"/>
      <c r="L58" s="17"/>
      <c r="M58" s="11"/>
      <c r="N58" s="17"/>
      <c r="O58" s="17"/>
      <c r="P58" s="17"/>
      <c r="Q58" s="17"/>
    </row>
    <row r="59" spans="1:17" ht="14.25">
      <c r="A59" s="13"/>
      <c r="B59" s="25" t="s">
        <v>68</v>
      </c>
      <c r="C59" s="15" t="s">
        <v>69</v>
      </c>
      <c r="D59" s="16">
        <f t="shared" si="1"/>
        <v>459463</v>
      </c>
      <c r="E59" s="16">
        <f t="shared" si="2"/>
        <v>459463</v>
      </c>
      <c r="F59" s="55">
        <f t="shared" si="3"/>
        <v>459463</v>
      </c>
      <c r="G59" s="17">
        <v>369910</v>
      </c>
      <c r="H59" s="17">
        <v>89553</v>
      </c>
      <c r="I59" s="17"/>
      <c r="J59" s="17"/>
      <c r="K59" s="17"/>
      <c r="L59" s="17"/>
      <c r="M59" s="11"/>
      <c r="N59" s="17"/>
      <c r="O59" s="17"/>
      <c r="P59" s="17"/>
      <c r="Q59" s="17"/>
    </row>
    <row r="60" spans="1:17" ht="21">
      <c r="A60" s="13"/>
      <c r="B60" s="25" t="s">
        <v>70</v>
      </c>
      <c r="C60" s="23" t="s">
        <v>71</v>
      </c>
      <c r="D60" s="16">
        <f t="shared" si="1"/>
        <v>179600</v>
      </c>
      <c r="E60" s="16">
        <f t="shared" si="2"/>
        <v>179600</v>
      </c>
      <c r="F60" s="55">
        <f t="shared" si="3"/>
        <v>152600</v>
      </c>
      <c r="G60" s="17">
        <v>4100</v>
      </c>
      <c r="H60" s="17">
        <v>148500</v>
      </c>
      <c r="I60" s="17"/>
      <c r="J60" s="17">
        <v>27000</v>
      </c>
      <c r="K60" s="17"/>
      <c r="L60" s="17"/>
      <c r="M60" s="11"/>
      <c r="N60" s="17"/>
      <c r="O60" s="17"/>
      <c r="P60" s="17"/>
      <c r="Q60" s="17"/>
    </row>
    <row r="61" spans="1:17" ht="14.25">
      <c r="A61" s="13"/>
      <c r="B61" s="25" t="s">
        <v>72</v>
      </c>
      <c r="C61" s="15" t="s">
        <v>73</v>
      </c>
      <c r="D61" s="16">
        <f t="shared" si="1"/>
        <v>326094</v>
      </c>
      <c r="E61" s="16">
        <f t="shared" si="2"/>
        <v>326094</v>
      </c>
      <c r="F61" s="55">
        <f t="shared" si="3"/>
        <v>324994</v>
      </c>
      <c r="G61" s="17">
        <v>305214</v>
      </c>
      <c r="H61" s="17">
        <v>19780</v>
      </c>
      <c r="I61" s="17"/>
      <c r="J61" s="17">
        <v>1100</v>
      </c>
      <c r="K61" s="17"/>
      <c r="L61" s="17"/>
      <c r="M61" s="11"/>
      <c r="N61" s="17"/>
      <c r="O61" s="17"/>
      <c r="P61" s="17"/>
      <c r="Q61" s="17"/>
    </row>
    <row r="62" spans="1:17" ht="14.25">
      <c r="A62" s="13"/>
      <c r="B62" s="25">
        <v>80195</v>
      </c>
      <c r="C62" s="15" t="s">
        <v>26</v>
      </c>
      <c r="D62" s="16">
        <f>E62+M62</f>
        <v>565012</v>
      </c>
      <c r="E62" s="16">
        <f t="shared" si="2"/>
        <v>563212</v>
      </c>
      <c r="F62" s="55">
        <f t="shared" si="3"/>
        <v>177000</v>
      </c>
      <c r="G62" s="17">
        <v>50000</v>
      </c>
      <c r="H62" s="17">
        <v>127000</v>
      </c>
      <c r="I62" s="17"/>
      <c r="J62" s="17">
        <v>30000</v>
      </c>
      <c r="K62" s="17">
        <v>356212</v>
      </c>
      <c r="L62" s="17"/>
      <c r="M62" s="16">
        <f>O62</f>
        <v>1800</v>
      </c>
      <c r="N62" s="17"/>
      <c r="O62" s="17">
        <v>1800</v>
      </c>
      <c r="P62" s="17">
        <v>1800</v>
      </c>
      <c r="Q62" s="17"/>
    </row>
    <row r="63" spans="1:17" ht="14.25">
      <c r="A63" s="26">
        <v>851</v>
      </c>
      <c r="B63" s="9"/>
      <c r="C63" s="10" t="s">
        <v>11</v>
      </c>
      <c r="D63" s="11">
        <f t="shared" si="1"/>
        <v>1130000</v>
      </c>
      <c r="E63" s="11">
        <f>E64+E65+E66+E67</f>
        <v>1110000</v>
      </c>
      <c r="F63" s="54">
        <f>SUM(F64:F67)</f>
        <v>299040</v>
      </c>
      <c r="G63" s="21">
        <f aca="true" t="shared" si="5" ref="G63:M63">SUM(G64:G67)</f>
        <v>60000</v>
      </c>
      <c r="H63" s="21">
        <f t="shared" si="5"/>
        <v>239040</v>
      </c>
      <c r="I63" s="21">
        <f t="shared" si="5"/>
        <v>762000</v>
      </c>
      <c r="J63" s="21">
        <f t="shared" si="5"/>
        <v>48960</v>
      </c>
      <c r="K63" s="21"/>
      <c r="L63" s="21"/>
      <c r="M63" s="21">
        <f t="shared" si="5"/>
        <v>20000</v>
      </c>
      <c r="N63" s="12"/>
      <c r="O63" s="12"/>
      <c r="P63" s="11"/>
      <c r="Q63" s="11"/>
    </row>
    <row r="64" spans="1:17" ht="14.25">
      <c r="A64" s="13"/>
      <c r="B64" s="40" t="s">
        <v>74</v>
      </c>
      <c r="C64" s="41" t="s">
        <v>75</v>
      </c>
      <c r="D64" s="16">
        <f t="shared" si="1"/>
        <v>120000</v>
      </c>
      <c r="E64" s="16">
        <f t="shared" si="2"/>
        <v>100000</v>
      </c>
      <c r="F64" s="55"/>
      <c r="G64" s="17"/>
      <c r="H64" s="17"/>
      <c r="I64" s="17">
        <v>100000</v>
      </c>
      <c r="J64" s="17"/>
      <c r="K64" s="17"/>
      <c r="L64" s="17"/>
      <c r="M64" s="16">
        <v>20000</v>
      </c>
      <c r="N64" s="18"/>
      <c r="O64" s="18"/>
      <c r="P64" s="17"/>
      <c r="Q64" s="17"/>
    </row>
    <row r="65" spans="1:17" ht="14.25">
      <c r="A65" s="13"/>
      <c r="B65" s="40" t="s">
        <v>76</v>
      </c>
      <c r="C65" s="15" t="s">
        <v>77</v>
      </c>
      <c r="D65" s="16">
        <f t="shared" si="1"/>
        <v>25000</v>
      </c>
      <c r="E65" s="16">
        <f t="shared" si="2"/>
        <v>25000</v>
      </c>
      <c r="F65" s="55">
        <f t="shared" si="3"/>
        <v>5000</v>
      </c>
      <c r="G65" s="17"/>
      <c r="H65" s="17">
        <v>5000</v>
      </c>
      <c r="I65" s="17">
        <v>20000</v>
      </c>
      <c r="J65" s="17"/>
      <c r="K65" s="17"/>
      <c r="L65" s="17"/>
      <c r="M65" s="11"/>
      <c r="N65" s="18"/>
      <c r="O65" s="18"/>
      <c r="P65" s="17"/>
      <c r="Q65" s="17"/>
    </row>
    <row r="66" spans="1:17" ht="14.25">
      <c r="A66" s="13"/>
      <c r="B66" s="25" t="s">
        <v>78</v>
      </c>
      <c r="C66" s="23" t="s">
        <v>79</v>
      </c>
      <c r="D66" s="16">
        <f t="shared" si="1"/>
        <v>800000</v>
      </c>
      <c r="E66" s="16">
        <f t="shared" si="2"/>
        <v>800000</v>
      </c>
      <c r="F66" s="55">
        <f t="shared" si="3"/>
        <v>264000</v>
      </c>
      <c r="G66" s="17">
        <v>60000</v>
      </c>
      <c r="H66" s="17">
        <v>204000</v>
      </c>
      <c r="I66" s="17">
        <v>500000</v>
      </c>
      <c r="J66" s="17">
        <v>36000</v>
      </c>
      <c r="K66" s="17"/>
      <c r="L66" s="17"/>
      <c r="M66" s="11"/>
      <c r="N66" s="18"/>
      <c r="O66" s="18"/>
      <c r="P66" s="17"/>
      <c r="Q66" s="17"/>
    </row>
    <row r="67" spans="1:17" ht="14.25">
      <c r="A67" s="13"/>
      <c r="B67" s="25">
        <v>85195</v>
      </c>
      <c r="C67" s="15" t="s">
        <v>26</v>
      </c>
      <c r="D67" s="16">
        <f t="shared" si="1"/>
        <v>185000</v>
      </c>
      <c r="E67" s="16">
        <f t="shared" si="2"/>
        <v>185000</v>
      </c>
      <c r="F67" s="55">
        <f t="shared" si="3"/>
        <v>30040</v>
      </c>
      <c r="G67" s="17"/>
      <c r="H67" s="17">
        <v>30040</v>
      </c>
      <c r="I67" s="17">
        <v>142000</v>
      </c>
      <c r="J67" s="17">
        <v>12960</v>
      </c>
      <c r="K67" s="17"/>
      <c r="L67" s="17"/>
      <c r="M67" s="11"/>
      <c r="N67" s="18"/>
      <c r="O67" s="18"/>
      <c r="P67" s="17"/>
      <c r="Q67" s="17"/>
    </row>
    <row r="68" spans="1:17" ht="14.25">
      <c r="A68" s="26" t="s">
        <v>12</v>
      </c>
      <c r="B68" s="9"/>
      <c r="C68" s="10" t="s">
        <v>80</v>
      </c>
      <c r="D68" s="11">
        <f>E68+M68</f>
        <v>12265051</v>
      </c>
      <c r="E68" s="11">
        <f>E69+E70+E71+E73+E75+E76+E77+E78+E79+E81</f>
        <v>12265051</v>
      </c>
      <c r="F68" s="54">
        <f>F69+F70+F71+F73+F75+F78+F79+F81</f>
        <v>3279809</v>
      </c>
      <c r="G68" s="11">
        <f>G70+G71+G73+G75+G78+G79</f>
        <v>2519042</v>
      </c>
      <c r="H68" s="11">
        <f>H69+H70+H71+H73+H75+H78+H79+H81</f>
        <v>760767</v>
      </c>
      <c r="I68" s="11">
        <f>SUM(I69:I81)</f>
        <v>80000</v>
      </c>
      <c r="J68" s="11">
        <f>J71+J75+J76+J77+J78+J79+J81</f>
        <v>8905242</v>
      </c>
      <c r="K68" s="11"/>
      <c r="L68" s="11"/>
      <c r="M68" s="11"/>
      <c r="N68" s="12"/>
      <c r="O68" s="12"/>
      <c r="P68" s="11"/>
      <c r="Q68" s="11"/>
    </row>
    <row r="69" spans="1:17" ht="14.25">
      <c r="A69" s="13"/>
      <c r="B69" s="25" t="s">
        <v>81</v>
      </c>
      <c r="C69" s="15" t="s">
        <v>82</v>
      </c>
      <c r="D69" s="16">
        <f t="shared" si="1"/>
        <v>362000</v>
      </c>
      <c r="E69" s="16">
        <f t="shared" si="2"/>
        <v>362000</v>
      </c>
      <c r="F69" s="55">
        <f t="shared" si="3"/>
        <v>362000</v>
      </c>
      <c r="G69" s="17"/>
      <c r="H69" s="17">
        <v>362000</v>
      </c>
      <c r="I69" s="17"/>
      <c r="J69" s="17"/>
      <c r="K69" s="17"/>
      <c r="L69" s="17"/>
      <c r="M69" s="11"/>
      <c r="N69" s="18"/>
      <c r="O69" s="18"/>
      <c r="P69" s="17"/>
      <c r="Q69" s="17"/>
    </row>
    <row r="70" spans="1:17" ht="14.25">
      <c r="A70" s="13"/>
      <c r="B70" s="25" t="s">
        <v>83</v>
      </c>
      <c r="C70" s="15" t="s">
        <v>84</v>
      </c>
      <c r="D70" s="16">
        <f t="shared" si="1"/>
        <v>215680</v>
      </c>
      <c r="E70" s="16">
        <f t="shared" si="2"/>
        <v>215680</v>
      </c>
      <c r="F70" s="55">
        <f t="shared" si="3"/>
        <v>215680</v>
      </c>
      <c r="G70" s="17">
        <v>118575</v>
      </c>
      <c r="H70" s="17">
        <v>97105</v>
      </c>
      <c r="I70" s="17"/>
      <c r="J70" s="17"/>
      <c r="K70" s="17"/>
      <c r="L70" s="17"/>
      <c r="M70" s="11"/>
      <c r="N70" s="18"/>
      <c r="O70" s="18"/>
      <c r="P70" s="17"/>
      <c r="Q70" s="17"/>
    </row>
    <row r="71" spans="1:17" ht="52.5" customHeight="1">
      <c r="A71" s="13"/>
      <c r="B71" s="27" t="s">
        <v>85</v>
      </c>
      <c r="C71" s="44" t="s">
        <v>86</v>
      </c>
      <c r="D71" s="16">
        <f t="shared" si="1"/>
        <v>6912453</v>
      </c>
      <c r="E71" s="16">
        <f t="shared" si="2"/>
        <v>6912453</v>
      </c>
      <c r="F71" s="55">
        <f t="shared" si="3"/>
        <v>343630</v>
      </c>
      <c r="G71" s="17">
        <f>25530+G72</f>
        <v>259740</v>
      </c>
      <c r="H71" s="17">
        <f>1100+45000+H72</f>
        <v>83890</v>
      </c>
      <c r="I71" s="17"/>
      <c r="J71" s="17">
        <f>J72</f>
        <v>6568823</v>
      </c>
      <c r="K71" s="17"/>
      <c r="L71" s="17"/>
      <c r="M71" s="11"/>
      <c r="N71" s="18"/>
      <c r="O71" s="18"/>
      <c r="P71" s="17"/>
      <c r="Q71" s="17"/>
    </row>
    <row r="72" spans="1:17" ht="21">
      <c r="A72" s="13"/>
      <c r="B72" s="27" t="s">
        <v>118</v>
      </c>
      <c r="C72" s="29" t="s">
        <v>123</v>
      </c>
      <c r="D72" s="16">
        <f t="shared" si="1"/>
        <v>6840823</v>
      </c>
      <c r="E72" s="16">
        <f t="shared" si="2"/>
        <v>6840823</v>
      </c>
      <c r="F72" s="55">
        <f t="shared" si="3"/>
        <v>272000</v>
      </c>
      <c r="G72" s="17">
        <v>234210</v>
      </c>
      <c r="H72" s="17">
        <v>37790</v>
      </c>
      <c r="I72" s="17"/>
      <c r="J72" s="17">
        <v>6568823</v>
      </c>
      <c r="K72" s="17"/>
      <c r="L72" s="17"/>
      <c r="M72" s="11"/>
      <c r="N72" s="18"/>
      <c r="O72" s="18"/>
      <c r="P72" s="17"/>
      <c r="Q72" s="17"/>
    </row>
    <row r="73" spans="1:17" ht="73.5">
      <c r="A73" s="13"/>
      <c r="B73" s="27" t="s">
        <v>87</v>
      </c>
      <c r="C73" s="23" t="s">
        <v>88</v>
      </c>
      <c r="D73" s="16">
        <f t="shared" si="1"/>
        <v>48594</v>
      </c>
      <c r="E73" s="16">
        <f t="shared" si="2"/>
        <v>48594</v>
      </c>
      <c r="F73" s="55">
        <f t="shared" si="3"/>
        <v>48594</v>
      </c>
      <c r="G73" s="17"/>
      <c r="H73" s="17">
        <f>8700+39894</f>
        <v>48594</v>
      </c>
      <c r="I73" s="17"/>
      <c r="J73" s="17"/>
      <c r="K73" s="17"/>
      <c r="L73" s="17"/>
      <c r="M73" s="11"/>
      <c r="N73" s="18"/>
      <c r="O73" s="18"/>
      <c r="P73" s="17"/>
      <c r="Q73" s="17"/>
    </row>
    <row r="74" spans="1:17" ht="21">
      <c r="A74" s="13"/>
      <c r="B74" s="27" t="s">
        <v>118</v>
      </c>
      <c r="C74" s="58" t="s">
        <v>119</v>
      </c>
      <c r="D74" s="16">
        <f t="shared" si="1"/>
        <v>8700</v>
      </c>
      <c r="E74" s="16">
        <f t="shared" si="2"/>
        <v>8700</v>
      </c>
      <c r="F74" s="55">
        <f t="shared" si="3"/>
        <v>8700</v>
      </c>
      <c r="G74" s="17"/>
      <c r="H74" s="17">
        <v>8700</v>
      </c>
      <c r="I74" s="17"/>
      <c r="J74" s="17"/>
      <c r="K74" s="17"/>
      <c r="L74" s="17"/>
      <c r="M74" s="11"/>
      <c r="N74" s="18"/>
      <c r="O74" s="18"/>
      <c r="P74" s="17"/>
      <c r="Q74" s="17"/>
    </row>
    <row r="75" spans="1:17" ht="35.25" customHeight="1">
      <c r="A75" s="13"/>
      <c r="B75" s="27" t="s">
        <v>89</v>
      </c>
      <c r="C75" s="23" t="s">
        <v>90</v>
      </c>
      <c r="D75" s="16">
        <f t="shared" si="1"/>
        <v>773706</v>
      </c>
      <c r="E75" s="16">
        <f t="shared" si="2"/>
        <v>773706</v>
      </c>
      <c r="F75" s="55">
        <f aca="true" t="shared" si="6" ref="F75:F100">G75+H75</f>
        <v>1613</v>
      </c>
      <c r="G75" s="17">
        <v>1613</v>
      </c>
      <c r="H75" s="17"/>
      <c r="I75" s="17">
        <v>80000</v>
      </c>
      <c r="J75" s="17">
        <f>634083+58010</f>
        <v>692093</v>
      </c>
      <c r="K75" s="17"/>
      <c r="L75" s="17"/>
      <c r="M75" s="11"/>
      <c r="N75" s="18"/>
      <c r="O75" s="18"/>
      <c r="P75" s="17"/>
      <c r="Q75" s="17"/>
    </row>
    <row r="76" spans="1:17" ht="14.25">
      <c r="A76" s="13"/>
      <c r="B76" s="25" t="s">
        <v>91</v>
      </c>
      <c r="C76" s="15" t="s">
        <v>92</v>
      </c>
      <c r="D76" s="16">
        <f aca="true" t="shared" si="7" ref="D76:D100">E76+M76</f>
        <v>950000</v>
      </c>
      <c r="E76" s="16">
        <f aca="true" t="shared" si="8" ref="E76:E100">F76+I76+J76+K76+L76</f>
        <v>950000</v>
      </c>
      <c r="F76" s="55">
        <f t="shared" si="6"/>
        <v>0</v>
      </c>
      <c r="G76" s="17"/>
      <c r="H76" s="17"/>
      <c r="I76" s="17"/>
      <c r="J76" s="17">
        <v>950000</v>
      </c>
      <c r="K76" s="17"/>
      <c r="L76" s="17"/>
      <c r="M76" s="11"/>
      <c r="N76" s="18"/>
      <c r="O76" s="18"/>
      <c r="P76" s="17"/>
      <c r="Q76" s="17"/>
    </row>
    <row r="77" spans="1:17" ht="14.25">
      <c r="A77" s="13"/>
      <c r="B77" s="25" t="s">
        <v>127</v>
      </c>
      <c r="C77" s="15" t="s">
        <v>128</v>
      </c>
      <c r="D77" s="16">
        <f t="shared" si="7"/>
        <v>499441</v>
      </c>
      <c r="E77" s="16">
        <f t="shared" si="8"/>
        <v>499441</v>
      </c>
      <c r="F77" s="55">
        <f t="shared" si="6"/>
        <v>0</v>
      </c>
      <c r="G77" s="17"/>
      <c r="H77" s="17"/>
      <c r="I77" s="17"/>
      <c r="J77" s="17">
        <v>499441</v>
      </c>
      <c r="K77" s="17"/>
      <c r="L77" s="17"/>
      <c r="M77" s="11"/>
      <c r="N77" s="18"/>
      <c r="O77" s="18"/>
      <c r="P77" s="17"/>
      <c r="Q77" s="17"/>
    </row>
    <row r="78" spans="1:17" ht="14.25">
      <c r="A78" s="13"/>
      <c r="B78" s="25" t="s">
        <v>93</v>
      </c>
      <c r="C78" s="15" t="s">
        <v>94</v>
      </c>
      <c r="D78" s="16">
        <f t="shared" si="7"/>
        <v>2261442</v>
      </c>
      <c r="E78" s="16">
        <f t="shared" si="8"/>
        <v>2261442</v>
      </c>
      <c r="F78" s="55">
        <f t="shared" si="6"/>
        <v>2254242</v>
      </c>
      <c r="G78" s="17">
        <v>2090694</v>
      </c>
      <c r="H78" s="17">
        <v>163548</v>
      </c>
      <c r="I78" s="17"/>
      <c r="J78" s="17">
        <v>7200</v>
      </c>
      <c r="K78" s="17"/>
      <c r="L78" s="17"/>
      <c r="M78" s="11"/>
      <c r="N78" s="18"/>
      <c r="O78" s="18"/>
      <c r="P78" s="17"/>
      <c r="Q78" s="17"/>
    </row>
    <row r="79" spans="1:17" ht="27.75" customHeight="1">
      <c r="A79" s="13"/>
      <c r="B79" s="27" t="s">
        <v>95</v>
      </c>
      <c r="C79" s="44" t="s">
        <v>96</v>
      </c>
      <c r="D79" s="16">
        <f t="shared" si="7"/>
        <v>51400</v>
      </c>
      <c r="E79" s="16">
        <f t="shared" si="8"/>
        <v>51400</v>
      </c>
      <c r="F79" s="55">
        <f t="shared" si="6"/>
        <v>51050</v>
      </c>
      <c r="G79" s="17">
        <v>48420</v>
      </c>
      <c r="H79" s="17">
        <v>2630</v>
      </c>
      <c r="I79" s="17"/>
      <c r="J79" s="17">
        <v>350</v>
      </c>
      <c r="K79" s="17"/>
      <c r="L79" s="17"/>
      <c r="M79" s="11"/>
      <c r="N79" s="18"/>
      <c r="O79" s="18"/>
      <c r="P79" s="17"/>
      <c r="Q79" s="17"/>
    </row>
    <row r="80" spans="1:17" ht="27.75" customHeight="1">
      <c r="A80" s="13"/>
      <c r="B80" s="27" t="s">
        <v>118</v>
      </c>
      <c r="C80" s="29" t="s">
        <v>119</v>
      </c>
      <c r="D80" s="16">
        <f t="shared" si="7"/>
        <v>51400</v>
      </c>
      <c r="E80" s="16">
        <f t="shared" si="8"/>
        <v>51400</v>
      </c>
      <c r="F80" s="55">
        <f t="shared" si="6"/>
        <v>51050</v>
      </c>
      <c r="G80" s="17">
        <v>48420</v>
      </c>
      <c r="H80" s="17">
        <v>2630</v>
      </c>
      <c r="I80" s="17"/>
      <c r="J80" s="17">
        <v>350</v>
      </c>
      <c r="K80" s="17"/>
      <c r="L80" s="17"/>
      <c r="M80" s="11"/>
      <c r="N80" s="18"/>
      <c r="O80" s="18"/>
      <c r="P80" s="17"/>
      <c r="Q80" s="17"/>
    </row>
    <row r="81" spans="1:17" ht="14.25">
      <c r="A81" s="13"/>
      <c r="B81" s="25" t="s">
        <v>97</v>
      </c>
      <c r="C81" s="23" t="s">
        <v>26</v>
      </c>
      <c r="D81" s="16">
        <f t="shared" si="7"/>
        <v>190335</v>
      </c>
      <c r="E81" s="16">
        <f t="shared" si="8"/>
        <v>190335</v>
      </c>
      <c r="F81" s="55">
        <f t="shared" si="6"/>
        <v>3000</v>
      </c>
      <c r="G81" s="17"/>
      <c r="H81" s="17">
        <v>3000</v>
      </c>
      <c r="I81" s="17"/>
      <c r="J81" s="17">
        <v>187335</v>
      </c>
      <c r="K81" s="17"/>
      <c r="L81" s="17"/>
      <c r="M81" s="11"/>
      <c r="N81" s="18"/>
      <c r="O81" s="18"/>
      <c r="P81" s="17"/>
      <c r="Q81" s="17"/>
    </row>
    <row r="82" spans="1:17" ht="33" customHeight="1">
      <c r="A82" s="30">
        <v>853</v>
      </c>
      <c r="B82" s="9"/>
      <c r="C82" s="31" t="s">
        <v>13</v>
      </c>
      <c r="D82" s="11">
        <f t="shared" si="7"/>
        <v>461238</v>
      </c>
      <c r="E82" s="11">
        <f>E83</f>
        <v>461238</v>
      </c>
      <c r="F82" s="54">
        <f>F83</f>
        <v>460238</v>
      </c>
      <c r="G82" s="11">
        <f>G83</f>
        <v>357167</v>
      </c>
      <c r="H82" s="11">
        <f>H83</f>
        <v>103071</v>
      </c>
      <c r="I82" s="11"/>
      <c r="J82" s="11">
        <f>J83</f>
        <v>1000</v>
      </c>
      <c r="K82" s="11"/>
      <c r="L82" s="11"/>
      <c r="M82" s="11"/>
      <c r="N82" s="12"/>
      <c r="O82" s="12"/>
      <c r="P82" s="11"/>
      <c r="Q82" s="11"/>
    </row>
    <row r="83" spans="1:17" ht="14.25">
      <c r="A83" s="13"/>
      <c r="B83" s="25">
        <v>85305</v>
      </c>
      <c r="C83" s="15" t="s">
        <v>98</v>
      </c>
      <c r="D83" s="16">
        <f t="shared" si="7"/>
        <v>461238</v>
      </c>
      <c r="E83" s="16">
        <f t="shared" si="8"/>
        <v>461238</v>
      </c>
      <c r="F83" s="55">
        <f t="shared" si="6"/>
        <v>460238</v>
      </c>
      <c r="G83" s="17">
        <v>357167</v>
      </c>
      <c r="H83" s="17">
        <v>103071</v>
      </c>
      <c r="I83" s="17"/>
      <c r="J83" s="17">
        <v>1000</v>
      </c>
      <c r="K83" s="17"/>
      <c r="L83" s="17"/>
      <c r="M83" s="11"/>
      <c r="N83" s="18"/>
      <c r="O83" s="18"/>
      <c r="P83" s="17"/>
      <c r="Q83" s="17"/>
    </row>
    <row r="84" spans="1:17" ht="21">
      <c r="A84" s="30" t="s">
        <v>14</v>
      </c>
      <c r="B84" s="45"/>
      <c r="C84" s="32" t="s">
        <v>15</v>
      </c>
      <c r="D84" s="11">
        <f t="shared" si="7"/>
        <v>593623</v>
      </c>
      <c r="E84" s="11">
        <f aca="true" t="shared" si="9" ref="E84:J84">E85+E86</f>
        <v>593623</v>
      </c>
      <c r="F84" s="54">
        <f t="shared" si="9"/>
        <v>568223</v>
      </c>
      <c r="G84" s="11">
        <f t="shared" si="9"/>
        <v>539603</v>
      </c>
      <c r="H84" s="11">
        <f t="shared" si="9"/>
        <v>28620</v>
      </c>
      <c r="I84" s="11"/>
      <c r="J84" s="11">
        <f t="shared" si="9"/>
        <v>25400</v>
      </c>
      <c r="K84" s="11"/>
      <c r="L84" s="11"/>
      <c r="M84" s="11"/>
      <c r="N84" s="12"/>
      <c r="O84" s="12"/>
      <c r="P84" s="11"/>
      <c r="Q84" s="11"/>
    </row>
    <row r="85" spans="1:17" ht="14.25">
      <c r="A85" s="13"/>
      <c r="B85" s="25">
        <v>85401</v>
      </c>
      <c r="C85" s="15" t="s">
        <v>99</v>
      </c>
      <c r="D85" s="16">
        <f t="shared" si="7"/>
        <v>568623</v>
      </c>
      <c r="E85" s="16">
        <f t="shared" si="8"/>
        <v>568623</v>
      </c>
      <c r="F85" s="55">
        <f t="shared" si="6"/>
        <v>568223</v>
      </c>
      <c r="G85" s="17">
        <v>539603</v>
      </c>
      <c r="H85" s="17">
        <v>28620</v>
      </c>
      <c r="I85" s="17"/>
      <c r="J85" s="17">
        <v>400</v>
      </c>
      <c r="K85" s="17"/>
      <c r="L85" s="17"/>
      <c r="M85" s="11"/>
      <c r="N85" s="18"/>
      <c r="O85" s="18"/>
      <c r="P85" s="17"/>
      <c r="Q85" s="17"/>
    </row>
    <row r="86" spans="1:17" ht="14.25">
      <c r="A86" s="13"/>
      <c r="B86" s="25" t="s">
        <v>100</v>
      </c>
      <c r="C86" s="15" t="s">
        <v>101</v>
      </c>
      <c r="D86" s="16">
        <f t="shared" si="7"/>
        <v>25000</v>
      </c>
      <c r="E86" s="16">
        <f t="shared" si="8"/>
        <v>25000</v>
      </c>
      <c r="F86" s="55"/>
      <c r="G86" s="17"/>
      <c r="H86" s="17"/>
      <c r="I86" s="17"/>
      <c r="J86" s="17">
        <v>25000</v>
      </c>
      <c r="K86" s="17"/>
      <c r="L86" s="17"/>
      <c r="M86" s="11"/>
      <c r="N86" s="17"/>
      <c r="O86" s="18"/>
      <c r="P86" s="17"/>
      <c r="Q86" s="17"/>
    </row>
    <row r="87" spans="1:17" ht="21">
      <c r="A87" s="30" t="s">
        <v>16</v>
      </c>
      <c r="B87" s="9"/>
      <c r="C87" s="32" t="s">
        <v>17</v>
      </c>
      <c r="D87" s="11">
        <f>D89+D90+D91+D92+D93+D88</f>
        <v>6210000</v>
      </c>
      <c r="E87" s="11">
        <f>E89+E90+E91+E92+E93</f>
        <v>5850000</v>
      </c>
      <c r="F87" s="54">
        <f>F89+F90+F91+F92+F93</f>
        <v>5850000</v>
      </c>
      <c r="G87" s="11"/>
      <c r="H87" s="11">
        <f>H89+H90+H91+H92+H93</f>
        <v>5850000</v>
      </c>
      <c r="I87" s="11"/>
      <c r="J87" s="11"/>
      <c r="K87" s="11"/>
      <c r="L87" s="11"/>
      <c r="M87" s="11">
        <f aca="true" t="shared" si="10" ref="M87:M99">Q87+N87</f>
        <v>360000</v>
      </c>
      <c r="N87" s="11">
        <f>SUM(N88:N93)</f>
        <v>360000</v>
      </c>
      <c r="O87" s="12"/>
      <c r="P87" s="11"/>
      <c r="Q87" s="11"/>
    </row>
    <row r="88" spans="1:17" ht="21">
      <c r="A88" s="30"/>
      <c r="B88" s="46">
        <v>90001</v>
      </c>
      <c r="C88" s="47" t="s">
        <v>131</v>
      </c>
      <c r="D88" s="16">
        <f>E88+M88</f>
        <v>50000</v>
      </c>
      <c r="E88" s="11"/>
      <c r="F88" s="54"/>
      <c r="G88" s="11"/>
      <c r="H88" s="11"/>
      <c r="I88" s="11"/>
      <c r="J88" s="11"/>
      <c r="K88" s="11"/>
      <c r="L88" s="11"/>
      <c r="M88" s="16">
        <f>N88</f>
        <v>50000</v>
      </c>
      <c r="N88" s="16">
        <v>50000</v>
      </c>
      <c r="O88" s="24"/>
      <c r="P88" s="11"/>
      <c r="Q88" s="11"/>
    </row>
    <row r="89" spans="1:17" ht="14.25">
      <c r="A89" s="13"/>
      <c r="B89" s="25">
        <v>90003</v>
      </c>
      <c r="C89" s="15" t="s">
        <v>102</v>
      </c>
      <c r="D89" s="16">
        <f t="shared" si="7"/>
        <v>1900000</v>
      </c>
      <c r="E89" s="16">
        <f t="shared" si="8"/>
        <v>1900000</v>
      </c>
      <c r="F89" s="55">
        <f t="shared" si="6"/>
        <v>1900000</v>
      </c>
      <c r="G89" s="17"/>
      <c r="H89" s="17">
        <v>1900000</v>
      </c>
      <c r="I89" s="17"/>
      <c r="J89" s="17"/>
      <c r="K89" s="17"/>
      <c r="L89" s="17"/>
      <c r="M89" s="11"/>
      <c r="N89" s="17"/>
      <c r="O89" s="18"/>
      <c r="P89" s="17"/>
      <c r="Q89" s="17"/>
    </row>
    <row r="90" spans="1:17" ht="21.75" customHeight="1">
      <c r="A90" s="13"/>
      <c r="B90" s="25">
        <v>90004</v>
      </c>
      <c r="C90" s="44" t="s">
        <v>103</v>
      </c>
      <c r="D90" s="16">
        <f t="shared" si="7"/>
        <v>1000000</v>
      </c>
      <c r="E90" s="16">
        <f t="shared" si="8"/>
        <v>1000000</v>
      </c>
      <c r="F90" s="55">
        <f t="shared" si="6"/>
        <v>1000000</v>
      </c>
      <c r="G90" s="17"/>
      <c r="H90" s="17">
        <v>1000000</v>
      </c>
      <c r="I90" s="17"/>
      <c r="J90" s="17"/>
      <c r="K90" s="17"/>
      <c r="L90" s="17"/>
      <c r="M90" s="11"/>
      <c r="N90" s="17"/>
      <c r="O90" s="18"/>
      <c r="P90" s="17"/>
      <c r="Q90" s="17"/>
    </row>
    <row r="91" spans="1:17" ht="14.25">
      <c r="A91" s="13"/>
      <c r="B91" s="25">
        <v>90013</v>
      </c>
      <c r="C91" s="15" t="s">
        <v>104</v>
      </c>
      <c r="D91" s="16">
        <f t="shared" si="7"/>
        <v>250000</v>
      </c>
      <c r="E91" s="16">
        <f t="shared" si="8"/>
        <v>250000</v>
      </c>
      <c r="F91" s="55">
        <f t="shared" si="6"/>
        <v>250000</v>
      </c>
      <c r="G91" s="17"/>
      <c r="H91" s="17">
        <v>250000</v>
      </c>
      <c r="I91" s="17"/>
      <c r="J91" s="17"/>
      <c r="K91" s="17"/>
      <c r="L91" s="17"/>
      <c r="M91" s="11"/>
      <c r="N91" s="17"/>
      <c r="O91" s="18"/>
      <c r="P91" s="17"/>
      <c r="Q91" s="17"/>
    </row>
    <row r="92" spans="1:17" ht="14.25">
      <c r="A92" s="13"/>
      <c r="B92" s="25">
        <v>90015</v>
      </c>
      <c r="C92" s="15" t="s">
        <v>105</v>
      </c>
      <c r="D92" s="16">
        <f t="shared" si="7"/>
        <v>2170000</v>
      </c>
      <c r="E92" s="16">
        <f t="shared" si="8"/>
        <v>1900000</v>
      </c>
      <c r="F92" s="55">
        <f t="shared" si="6"/>
        <v>1900000</v>
      </c>
      <c r="G92" s="17"/>
      <c r="H92" s="17">
        <v>1900000</v>
      </c>
      <c r="I92" s="17"/>
      <c r="J92" s="17"/>
      <c r="K92" s="17"/>
      <c r="L92" s="17"/>
      <c r="M92" s="16">
        <f t="shared" si="10"/>
        <v>270000</v>
      </c>
      <c r="N92" s="17">
        <v>270000</v>
      </c>
      <c r="O92" s="18"/>
      <c r="P92" s="17"/>
      <c r="Q92" s="17"/>
    </row>
    <row r="93" spans="1:17" ht="14.25">
      <c r="A93" s="13"/>
      <c r="B93" s="25">
        <v>90095</v>
      </c>
      <c r="C93" s="15" t="s">
        <v>26</v>
      </c>
      <c r="D93" s="16">
        <f t="shared" si="7"/>
        <v>840000</v>
      </c>
      <c r="E93" s="16">
        <f t="shared" si="8"/>
        <v>800000</v>
      </c>
      <c r="F93" s="55">
        <f t="shared" si="6"/>
        <v>800000</v>
      </c>
      <c r="G93" s="17"/>
      <c r="H93" s="17">
        <v>800000</v>
      </c>
      <c r="I93" s="17"/>
      <c r="J93" s="17"/>
      <c r="K93" s="17"/>
      <c r="L93" s="17"/>
      <c r="M93" s="16">
        <f t="shared" si="10"/>
        <v>40000</v>
      </c>
      <c r="N93" s="17">
        <v>40000</v>
      </c>
      <c r="O93" s="18"/>
      <c r="P93" s="17"/>
      <c r="Q93" s="17"/>
    </row>
    <row r="94" spans="1:17" ht="21">
      <c r="A94" s="30" t="s">
        <v>18</v>
      </c>
      <c r="B94" s="9"/>
      <c r="C94" s="32" t="s">
        <v>19</v>
      </c>
      <c r="D94" s="11">
        <f>E94+M94</f>
        <v>4105500</v>
      </c>
      <c r="E94" s="11">
        <f>F94+I94+J94+K94+L94</f>
        <v>2005500</v>
      </c>
      <c r="F94" s="54">
        <f>F95+F96+F97+F98</f>
        <v>855000</v>
      </c>
      <c r="G94" s="11">
        <f>G95+G96+G97+G98</f>
        <v>5000</v>
      </c>
      <c r="H94" s="11">
        <f>H95+H96+H97+H98</f>
        <v>850000</v>
      </c>
      <c r="I94" s="11">
        <f>I95+I96+I97+I98</f>
        <v>1125500</v>
      </c>
      <c r="J94" s="11">
        <f>J95+J96+J97+J98</f>
        <v>25000</v>
      </c>
      <c r="K94" s="11"/>
      <c r="L94" s="11"/>
      <c r="M94" s="11">
        <f t="shared" si="10"/>
        <v>2100000</v>
      </c>
      <c r="N94" s="11">
        <f>SUM(N95:N98)</f>
        <v>2100000</v>
      </c>
      <c r="O94" s="12"/>
      <c r="P94" s="11"/>
      <c r="Q94" s="11"/>
    </row>
    <row r="95" spans="1:17" ht="25.5" customHeight="1">
      <c r="A95" s="13"/>
      <c r="B95" s="27">
        <v>92109</v>
      </c>
      <c r="C95" s="44" t="s">
        <v>106</v>
      </c>
      <c r="D95" s="16">
        <f t="shared" si="7"/>
        <v>1050000</v>
      </c>
      <c r="E95" s="16">
        <f t="shared" si="8"/>
        <v>850000</v>
      </c>
      <c r="F95" s="55"/>
      <c r="G95" s="17"/>
      <c r="H95" s="17"/>
      <c r="I95" s="17">
        <v>850000</v>
      </c>
      <c r="J95" s="17"/>
      <c r="K95" s="17"/>
      <c r="L95" s="17"/>
      <c r="M95" s="16">
        <f t="shared" si="10"/>
        <v>200000</v>
      </c>
      <c r="N95" s="17">
        <v>200000</v>
      </c>
      <c r="O95" s="18"/>
      <c r="P95" s="17"/>
      <c r="Q95" s="17"/>
    </row>
    <row r="96" spans="1:17" ht="14.25">
      <c r="A96" s="13"/>
      <c r="B96" s="25">
        <v>92114</v>
      </c>
      <c r="C96" s="15" t="s">
        <v>107</v>
      </c>
      <c r="D96" s="16">
        <f t="shared" si="7"/>
        <v>170000</v>
      </c>
      <c r="E96" s="16">
        <f t="shared" si="8"/>
        <v>170000</v>
      </c>
      <c r="F96" s="55"/>
      <c r="G96" s="17"/>
      <c r="H96" s="17"/>
      <c r="I96" s="17">
        <v>170000</v>
      </c>
      <c r="J96" s="17"/>
      <c r="K96" s="17"/>
      <c r="L96" s="17"/>
      <c r="M96" s="16"/>
      <c r="N96" s="17"/>
      <c r="O96" s="18"/>
      <c r="P96" s="17"/>
      <c r="Q96" s="17"/>
    </row>
    <row r="97" spans="1:17" ht="21">
      <c r="A97" s="13"/>
      <c r="B97" s="27" t="s">
        <v>108</v>
      </c>
      <c r="C97" s="44" t="s">
        <v>109</v>
      </c>
      <c r="D97" s="16">
        <f t="shared" si="7"/>
        <v>1900000</v>
      </c>
      <c r="E97" s="11"/>
      <c r="F97" s="55"/>
      <c r="G97" s="17"/>
      <c r="H97" s="17"/>
      <c r="I97" s="17"/>
      <c r="J97" s="17"/>
      <c r="K97" s="17"/>
      <c r="L97" s="17"/>
      <c r="M97" s="16">
        <f t="shared" si="10"/>
        <v>1900000</v>
      </c>
      <c r="N97" s="17">
        <v>1900000</v>
      </c>
      <c r="O97" s="18"/>
      <c r="P97" s="17"/>
      <c r="Q97" s="17"/>
    </row>
    <row r="98" spans="1:17" ht="14.25">
      <c r="A98" s="13"/>
      <c r="B98" s="25">
        <v>92195</v>
      </c>
      <c r="C98" s="15" t="s">
        <v>26</v>
      </c>
      <c r="D98" s="16">
        <f t="shared" si="7"/>
        <v>985500</v>
      </c>
      <c r="E98" s="16">
        <f t="shared" si="8"/>
        <v>985500</v>
      </c>
      <c r="F98" s="55">
        <f t="shared" si="6"/>
        <v>855000</v>
      </c>
      <c r="G98" s="17">
        <v>5000</v>
      </c>
      <c r="H98" s="17">
        <v>850000</v>
      </c>
      <c r="I98" s="17">
        <v>105500</v>
      </c>
      <c r="J98" s="17">
        <v>25000</v>
      </c>
      <c r="K98" s="17"/>
      <c r="L98" s="17"/>
      <c r="M98" s="11"/>
      <c r="N98" s="17"/>
      <c r="O98" s="18"/>
      <c r="P98" s="17"/>
      <c r="Q98" s="17"/>
    </row>
    <row r="99" spans="1:17" ht="14.25">
      <c r="A99" s="26">
        <v>926</v>
      </c>
      <c r="B99" s="9"/>
      <c r="C99" s="10" t="s">
        <v>20</v>
      </c>
      <c r="D99" s="11">
        <f>E99+M99</f>
        <v>8625988</v>
      </c>
      <c r="E99" s="11">
        <f aca="true" t="shared" si="11" ref="E99:J99">E100+E101</f>
        <v>5367000</v>
      </c>
      <c r="F99" s="54">
        <f t="shared" si="11"/>
        <v>4107000</v>
      </c>
      <c r="G99" s="11">
        <f t="shared" si="11"/>
        <v>2000</v>
      </c>
      <c r="H99" s="11">
        <f t="shared" si="11"/>
        <v>4105000</v>
      </c>
      <c r="I99" s="11">
        <f t="shared" si="11"/>
        <v>1100000</v>
      </c>
      <c r="J99" s="11">
        <f t="shared" si="11"/>
        <v>160000</v>
      </c>
      <c r="K99" s="11"/>
      <c r="L99" s="11"/>
      <c r="M99" s="11">
        <f t="shared" si="10"/>
        <v>3258988</v>
      </c>
      <c r="N99" s="11">
        <f>SUM(N100:N102)</f>
        <v>3258988</v>
      </c>
      <c r="O99" s="12"/>
      <c r="P99" s="11"/>
      <c r="Q99" s="11"/>
    </row>
    <row r="100" spans="1:17" ht="14.25">
      <c r="A100" s="13"/>
      <c r="B100" s="25" t="s">
        <v>110</v>
      </c>
      <c r="C100" s="15" t="s">
        <v>111</v>
      </c>
      <c r="D100" s="16">
        <f t="shared" si="7"/>
        <v>6988988</v>
      </c>
      <c r="E100" s="16">
        <f t="shared" si="8"/>
        <v>4000000</v>
      </c>
      <c r="F100" s="55">
        <f t="shared" si="6"/>
        <v>4000000</v>
      </c>
      <c r="G100" s="17"/>
      <c r="H100" s="17">
        <v>4000000</v>
      </c>
      <c r="I100" s="17"/>
      <c r="J100" s="17"/>
      <c r="K100" s="17"/>
      <c r="L100" s="17"/>
      <c r="M100" s="11">
        <f>Q100+N100</f>
        <v>2988988</v>
      </c>
      <c r="N100" s="17">
        <v>2988988</v>
      </c>
      <c r="O100" s="18"/>
      <c r="P100" s="17"/>
      <c r="Q100" s="17"/>
    </row>
    <row r="101" spans="1:17" ht="21">
      <c r="A101" s="13"/>
      <c r="B101" s="27" t="s">
        <v>112</v>
      </c>
      <c r="C101" s="23" t="s">
        <v>113</v>
      </c>
      <c r="D101" s="16">
        <f>E101+M101</f>
        <v>1367000</v>
      </c>
      <c r="E101" s="16">
        <f>J101+I101+H101+G101</f>
        <v>1367000</v>
      </c>
      <c r="F101" s="55">
        <f>G101+H101</f>
        <v>107000</v>
      </c>
      <c r="G101" s="17">
        <v>2000</v>
      </c>
      <c r="H101" s="17">
        <v>105000</v>
      </c>
      <c r="I101" s="17">
        <v>1100000</v>
      </c>
      <c r="J101" s="17">
        <v>160000</v>
      </c>
      <c r="K101" s="17"/>
      <c r="L101" s="17"/>
      <c r="M101" s="11"/>
      <c r="N101" s="17"/>
      <c r="O101" s="18"/>
      <c r="P101" s="17"/>
      <c r="Q101" s="17"/>
    </row>
    <row r="102" spans="1:17" ht="14.25">
      <c r="A102" s="13"/>
      <c r="B102" s="49">
        <v>92695</v>
      </c>
      <c r="C102" s="18" t="s">
        <v>26</v>
      </c>
      <c r="D102" s="17">
        <f>E102+M102</f>
        <v>270000</v>
      </c>
      <c r="E102" s="18"/>
      <c r="F102" s="56"/>
      <c r="G102" s="18"/>
      <c r="H102" s="18"/>
      <c r="I102" s="18"/>
      <c r="J102" s="18"/>
      <c r="K102" s="18"/>
      <c r="L102" s="18"/>
      <c r="M102" s="17">
        <f>N102</f>
        <v>270000</v>
      </c>
      <c r="N102" s="17">
        <v>270000</v>
      </c>
      <c r="O102" s="18"/>
      <c r="P102" s="18"/>
      <c r="Q102" s="18"/>
    </row>
  </sheetData>
  <sheetProtection/>
  <mergeCells count="21">
    <mergeCell ref="Q6:Q8"/>
    <mergeCell ref="E4:Q4"/>
    <mergeCell ref="F5:L5"/>
    <mergeCell ref="M5:M8"/>
    <mergeCell ref="N5:Q5"/>
    <mergeCell ref="F7:F8"/>
    <mergeCell ref="G7:H7"/>
    <mergeCell ref="F6:H6"/>
    <mergeCell ref="I6:I8"/>
    <mergeCell ref="J6:J8"/>
    <mergeCell ref="P6:P7"/>
    <mergeCell ref="D2:L2"/>
    <mergeCell ref="N6:N8"/>
    <mergeCell ref="O6:O8"/>
    <mergeCell ref="A4:A8"/>
    <mergeCell ref="B4:B8"/>
    <mergeCell ref="C4:C8"/>
    <mergeCell ref="D4:D8"/>
    <mergeCell ref="E5:E8"/>
    <mergeCell ref="K6:K8"/>
    <mergeCell ref="L6:L8"/>
  </mergeCells>
  <printOptions/>
  <pageMargins left="0.71" right="0" top="0.7480314960629921" bottom="0.7480314960629921" header="0.31496062992125984" footer="0.31496062992125984"/>
  <pageSetup horizontalDpi="600" verticalDpi="600" orientation="landscape" paperSize="9" scale="93" r:id="rId1"/>
  <rowBreaks count="1" manualBreakCount="1">
    <brk id="7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urban_m</cp:lastModifiedBy>
  <cp:lastPrinted>2009-11-16T11:07:35Z</cp:lastPrinted>
  <dcterms:created xsi:type="dcterms:W3CDTF">2009-10-28T18:23:53Z</dcterms:created>
  <dcterms:modified xsi:type="dcterms:W3CDTF">2010-01-19T07:37:29Z</dcterms:modified>
  <cp:category/>
  <cp:version/>
  <cp:contentType/>
  <cp:contentStatus/>
</cp:coreProperties>
</file>