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l_1_WPF_wg_RIO_Lodz" sheetId="1" r:id="rId1"/>
  </sheets>
  <definedNames>
    <definedName name="_xlnm.Print_Area" localSheetId="0">'Zal_1_WPF_wg_RIO_Lodz'!$A$1:$N$72</definedName>
    <definedName name="_xlnm.Print_Titles" localSheetId="0">'Zal_1_WPF_wg_RIO_Lodz'!$5:$6</definedName>
  </definedNames>
  <calcPr fullCalcOnLoad="1"/>
</workbook>
</file>

<file path=xl/sharedStrings.xml><?xml version="1.0" encoding="utf-8"?>
<sst xmlns="http://schemas.openxmlformats.org/spreadsheetml/2006/main" count="139" uniqueCount="103">
  <si>
    <t>Załącznik nr 1</t>
  </si>
  <si>
    <t>Załącznik Nr 1</t>
  </si>
  <si>
    <t>Wieloletnia Prognoza Finansowa Miasta Skierniewice wraz z prognozą długu na lata 2011-2019</t>
  </si>
  <si>
    <t>Lp.</t>
  </si>
  <si>
    <t>Wyszczególnienie</t>
  </si>
  <si>
    <t>Wykonanie 31.12.2010</t>
  </si>
  <si>
    <t>Prognoza</t>
  </si>
  <si>
    <t>1.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</si>
  <si>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</si>
  <si>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a</t>
  </si>
  <si>
    <t>dochody bieżące</t>
  </si>
  <si>
    <t>b</t>
  </si>
  <si>
    <t>dochody majątkowe, w tym:</t>
  </si>
  <si>
    <t>c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</si>
  <si>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</si>
  <si>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</si>
  <si>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</si>
  <si>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naliczane, w tym:</t>
  </si>
  <si>
    <t>wynagrodzenie organu wykowaczego JST</t>
  </si>
  <si>
    <t>pozostałe wydatki związane z funkcjonowaniem organów JST</t>
  </si>
  <si>
    <t>z tytułu poręczeń i gwarancji, w tym:</t>
  </si>
  <si>
    <t>d</t>
  </si>
  <si>
    <t>-gwarancje i poręczenia podlegające wyłączeniu z limitów spłaty zobowiązań z art. 243 ufp/169 sufp</t>
  </si>
  <si>
    <t>e</t>
  </si>
  <si>
    <t>wydatki bieżące objęte limitem art. 226 ust. 4 ufp</t>
  </si>
  <si>
    <t>x</t>
  </si>
  <si>
    <t>3.</t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</si>
  <si>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</si>
  <si>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t>4.</t>
  </si>
  <si>
    <t>Nadwyżka budżetowa z lat ubiegłych plus wolne środki, zgodnie z art. 217 ufp, w tym: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</si>
  <si>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</si>
  <si>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t>5.</t>
  </si>
  <si>
    <t>Inne przychody niezwiązane z zaciągnięciem długu (np. prywatyzacja)</t>
  </si>
  <si>
    <t>6.</t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</si>
  <si>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</si>
  <si>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</si>
  <si>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</si>
  <si>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</si>
  <si>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</si>
  <si>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</si>
  <si>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</si>
  <si>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</si>
  <si>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</si>
  <si>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</si>
  <si>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</si>
  <si>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</si>
  <si>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</si>
  <si>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</si>
  <si>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</si>
  <si>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</si>
  <si>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t>13.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</si>
  <si>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</si>
  <si>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</si>
  <si>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</si>
  <si>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14.</t>
  </si>
  <si>
    <t>Kwota zobowiązań związku współtworzonego przez JST  przypadających do spłaty w danym roku budżetowym podlegające doliczeniu zgodnie z art. 244 ufp</t>
  </si>
  <si>
    <t>15.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</si>
  <si>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</si>
  <si>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X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</si>
  <si>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[([1a]-[19]+[1c])/[1]])</t>
    </r>
  </si>
  <si>
    <t>16.</t>
  </si>
  <si>
    <t>Spełnienie wskaźnika spłaty z art. 243 ufp po uwzględnieniu art. 244 ufp</t>
  </si>
  <si>
    <t>17.</t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</si>
  <si>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</si>
  <si>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t>18.</t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</si>
  <si>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</si>
  <si>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19.</t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</si>
  <si>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</si>
  <si>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t>20.</t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</si>
  <si>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</si>
  <si>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t>21.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</si>
  <si>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[1a-19]</t>
    </r>
  </si>
  <si>
    <t>21a.</t>
  </si>
  <si>
    <t>w tym: finansowanie deficytu operacyjnego ze środków pochodzących z nadwyżki budżetowej z lat ubiegłych lub z wolnych środków
(wypełniać tylko wtedy gdy powstał deficyt operacjny (tj. [3] &lt; 0 ))</t>
  </si>
  <si>
    <t>22.</t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</si>
  <si>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</si>
  <si>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t>23.</t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</si>
  <si>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</si>
  <si>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t>24.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</si>
  <si>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</si>
  <si>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t>25.</t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</si>
  <si>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</si>
  <si>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t>26.</t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</si>
  <si>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</si>
  <si>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t>27.</t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</si>
  <si>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</si>
  <si>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28.</t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</si>
  <si>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</si>
  <si>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t>29.</t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</si>
  <si>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</si>
  <si>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30.</t>
  </si>
  <si>
    <r>
      <t xml:space="preserve">Sposób sfinansowania deficytu
</t>
    </r>
    <r>
      <rPr>
        <sz val="10"/>
        <color indexed="8"/>
        <rFont val="Times New Roman"/>
        <family val="1"/>
      </rPr>
      <t>(suma poniższych kwot musi być zgodna z kwotą wykazaną w poz. 27),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</si>
  <si>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</si>
  <si>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</si>
  <si>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</si>
  <si>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</si>
  <si>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</si>
  <si>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</si>
  <si>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</si>
  <si>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31.</t>
  </si>
  <si>
    <t>Przeznaczenie nadwyżki wykonanej w poszczególnych latach objętych prognozą:</t>
  </si>
  <si>
    <t>(1)</t>
  </si>
  <si>
    <t>(2)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</si>
</sst>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@"/>
    <numFmt numFmtId="167" formatCode="#,##0.00_ ;[RED]\-#,##0.00\ "/>
    <numFmt numFmtId="168" formatCode="#,##0_ ;[RED]\-#,##0\ "/>
    <numFmt numFmtId="169" formatCode="0.00%"/>
    <numFmt numFmtId="170" formatCode="0.00"/>
  </numFmts>
  <fonts count="3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2"/>
    </font>
    <font>
      <b/>
      <sz val="9"/>
      <name val="Czcionka tekstu podstawowego"/>
      <family val="0"/>
    </font>
    <font>
      <b/>
      <sz val="9"/>
      <color indexed="6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2" fillId="0" borderId="0" applyProtection="0">
      <alignment/>
    </xf>
    <xf numFmtId="164" fontId="0" fillId="0" borderId="0">
      <alignment/>
      <protection/>
    </xf>
    <xf numFmtId="164" fontId="13" fillId="20" borderId="1" applyNumberFormat="0" applyAlignment="0" applyProtection="0"/>
    <xf numFmtId="165" fontId="0" fillId="0" borderId="0" applyFill="0" applyBorder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center"/>
    </xf>
    <xf numFmtId="166" fontId="20" fillId="20" borderId="10" xfId="58" applyNumberFormat="1" applyFont="1" applyFill="1" applyBorder="1" applyAlignment="1">
      <alignment horizontal="center" vertical="center"/>
      <protection/>
    </xf>
    <xf numFmtId="166" fontId="22" fillId="21" borderId="11" xfId="58" applyNumberFormat="1" applyFont="1" applyFill="1" applyBorder="1" applyAlignment="1">
      <alignment horizontal="center" vertical="center" wrapText="1"/>
      <protection/>
    </xf>
    <xf numFmtId="164" fontId="23" fillId="21" borderId="12" xfId="0" applyFont="1" applyFill="1" applyBorder="1" applyAlignment="1">
      <alignment horizontal="center" vertical="center" wrapText="1"/>
    </xf>
    <xf numFmtId="164" fontId="24" fillId="21" borderId="10" xfId="0" applyFont="1" applyFill="1" applyBorder="1" applyAlignment="1">
      <alignment horizontal="center" vertical="center"/>
    </xf>
    <xf numFmtId="166" fontId="22" fillId="21" borderId="13" xfId="58" applyNumberFormat="1" applyFont="1" applyFill="1" applyBorder="1" applyAlignment="1">
      <alignment horizontal="center"/>
      <protection/>
    </xf>
    <xf numFmtId="164" fontId="19" fillId="20" borderId="0" xfId="0" applyFont="1" applyFill="1" applyBorder="1" applyAlignment="1">
      <alignment horizontal="center"/>
    </xf>
    <xf numFmtId="164" fontId="20" fillId="20" borderId="14" xfId="58" applyFont="1" applyFill="1" applyBorder="1" applyAlignment="1">
      <alignment horizontal="center" vertical="center"/>
      <protection/>
    </xf>
    <xf numFmtId="164" fontId="20" fillId="20" borderId="15" xfId="58" applyFont="1" applyFill="1" applyBorder="1" applyAlignment="1">
      <alignment horizontal="left" vertical="center" wrapText="1"/>
      <protection/>
    </xf>
    <xf numFmtId="167" fontId="20" fillId="20" borderId="14" xfId="58" applyNumberFormat="1" applyFont="1" applyFill="1" applyBorder="1" applyAlignment="1">
      <alignment vertical="center"/>
      <protection/>
    </xf>
    <xf numFmtId="167" fontId="20" fillId="20" borderId="16" xfId="58" applyNumberFormat="1" applyFont="1" applyFill="1" applyBorder="1" applyAlignment="1">
      <alignment vertical="center"/>
      <protection/>
    </xf>
    <xf numFmtId="164" fontId="26" fillId="0" borderId="17" xfId="58" applyFont="1" applyBorder="1" applyAlignment="1">
      <alignment horizontal="center" vertical="center"/>
      <protection/>
    </xf>
    <xf numFmtId="164" fontId="26" fillId="0" borderId="18" xfId="58" applyFont="1" applyBorder="1" applyAlignment="1">
      <alignment vertical="center" wrapText="1"/>
      <protection/>
    </xf>
    <xf numFmtId="164" fontId="26" fillId="0" borderId="19" xfId="58" applyFont="1" applyBorder="1" applyAlignment="1">
      <alignment horizontal="left" vertical="center" wrapText="1"/>
      <protection/>
    </xf>
    <xf numFmtId="167" fontId="26" fillId="24" borderId="17" xfId="58" applyNumberFormat="1" applyFont="1" applyFill="1" applyBorder="1" applyAlignment="1">
      <alignment vertical="center"/>
      <protection/>
    </xf>
    <xf numFmtId="167" fontId="26" fillId="24" borderId="20" xfId="58" applyNumberFormat="1" applyFont="1" applyFill="1" applyBorder="1" applyAlignment="1">
      <alignment vertical="center"/>
      <protection/>
    </xf>
    <xf numFmtId="167" fontId="26" fillId="0" borderId="20" xfId="58" applyNumberFormat="1" applyFont="1" applyBorder="1" applyAlignment="1">
      <alignment vertical="center"/>
      <protection/>
    </xf>
    <xf numFmtId="164" fontId="26" fillId="0" borderId="21" xfId="58" applyFont="1" applyBorder="1" applyAlignment="1">
      <alignment vertical="center" wrapText="1"/>
      <protection/>
    </xf>
    <xf numFmtId="164" fontId="26" fillId="0" borderId="19" xfId="58" applyFont="1" applyBorder="1" applyAlignment="1">
      <alignment vertical="center" wrapText="1"/>
      <protection/>
    </xf>
    <xf numFmtId="164" fontId="20" fillId="0" borderId="17" xfId="58" applyFont="1" applyBorder="1" applyAlignment="1">
      <alignment horizontal="center" vertical="center"/>
      <protection/>
    </xf>
    <xf numFmtId="164" fontId="20" fillId="0" borderId="22" xfId="58" applyFont="1" applyBorder="1" applyAlignment="1">
      <alignment horizontal="left" vertical="center" wrapText="1"/>
      <protection/>
    </xf>
    <xf numFmtId="167" fontId="20" fillId="0" borderId="17" xfId="58" applyNumberFormat="1" applyFont="1" applyBorder="1" applyAlignment="1">
      <alignment vertical="center"/>
      <protection/>
    </xf>
    <xf numFmtId="167" fontId="20" fillId="0" borderId="20" xfId="58" applyNumberFormat="1" applyFont="1" applyBorder="1" applyAlignment="1">
      <alignment vertical="center"/>
      <protection/>
    </xf>
    <xf numFmtId="167" fontId="26" fillId="0" borderId="17" xfId="58" applyNumberFormat="1" applyFont="1" applyBorder="1" applyAlignment="1">
      <alignment vertical="center"/>
      <protection/>
    </xf>
    <xf numFmtId="168" fontId="26" fillId="24" borderId="17" xfId="58" applyNumberFormat="1" applyFont="1" applyFill="1" applyBorder="1" applyAlignment="1">
      <alignment horizontal="center" vertical="center"/>
      <protection/>
    </xf>
    <xf numFmtId="164" fontId="20" fillId="6" borderId="17" xfId="58" applyFont="1" applyFill="1" applyBorder="1" applyAlignment="1">
      <alignment horizontal="center" vertical="center"/>
      <protection/>
    </xf>
    <xf numFmtId="164" fontId="22" fillId="6" borderId="22" xfId="58" applyFont="1" applyFill="1" applyBorder="1" applyAlignment="1">
      <alignment horizontal="left" vertical="center" wrapText="1"/>
      <protection/>
    </xf>
    <xf numFmtId="167" fontId="20" fillId="6" borderId="17" xfId="58" applyNumberFormat="1" applyFont="1" applyFill="1" applyBorder="1" applyAlignment="1">
      <alignment vertical="center"/>
      <protection/>
    </xf>
    <xf numFmtId="167" fontId="20" fillId="6" borderId="20" xfId="58" applyNumberFormat="1" applyFont="1" applyFill="1" applyBorder="1" applyAlignment="1">
      <alignment vertical="center"/>
      <protection/>
    </xf>
    <xf numFmtId="164" fontId="20" fillId="0" borderId="22" xfId="58" applyFont="1" applyBorder="1" applyAlignment="1">
      <alignment vertical="center" wrapText="1"/>
      <protection/>
    </xf>
    <xf numFmtId="167" fontId="20" fillId="24" borderId="20" xfId="58" applyNumberFormat="1" applyFont="1" applyFill="1" applyBorder="1" applyAlignment="1">
      <alignment vertical="center"/>
      <protection/>
    </xf>
    <xf numFmtId="164" fontId="20" fillId="6" borderId="22" xfId="58" applyFont="1" applyFill="1" applyBorder="1" applyAlignment="1">
      <alignment vertical="center" wrapText="1"/>
      <protection/>
    </xf>
    <xf numFmtId="167" fontId="20" fillId="24" borderId="17" xfId="58" applyNumberFormat="1" applyFont="1" applyFill="1" applyBorder="1" applyAlignment="1">
      <alignment vertical="center"/>
      <protection/>
    </xf>
    <xf numFmtId="168" fontId="26" fillId="0" borderId="20" xfId="58" applyNumberFormat="1" applyFont="1" applyBorder="1" applyAlignment="1">
      <alignment vertical="center"/>
      <protection/>
    </xf>
    <xf numFmtId="164" fontId="20" fillId="6" borderId="23" xfId="58" applyFont="1" applyFill="1" applyBorder="1" applyAlignment="1">
      <alignment horizontal="center" vertical="center"/>
      <protection/>
    </xf>
    <xf numFmtId="164" fontId="22" fillId="6" borderId="24" xfId="58" applyFont="1" applyFill="1" applyBorder="1" applyAlignment="1">
      <alignment horizontal="left" vertical="center" wrapText="1"/>
      <protection/>
    </xf>
    <xf numFmtId="167" fontId="20" fillId="6" borderId="23" xfId="58" applyNumberFormat="1" applyFont="1" applyFill="1" applyBorder="1" applyAlignment="1">
      <alignment vertical="center"/>
      <protection/>
    </xf>
    <xf numFmtId="167" fontId="20" fillId="6" borderId="25" xfId="58" applyNumberFormat="1" applyFont="1" applyFill="1" applyBorder="1" applyAlignment="1">
      <alignment vertical="center"/>
      <protection/>
    </xf>
    <xf numFmtId="168" fontId="20" fillId="6" borderId="25" xfId="58" applyNumberFormat="1" applyFont="1" applyFill="1" applyBorder="1" applyAlignment="1">
      <alignment vertical="center"/>
      <protection/>
    </xf>
    <xf numFmtId="164" fontId="20" fillId="0" borderId="26" xfId="58" applyFont="1" applyBorder="1" applyAlignment="1">
      <alignment horizontal="center" vertical="center"/>
      <protection/>
    </xf>
    <xf numFmtId="164" fontId="20" fillId="0" borderId="27" xfId="58" applyFont="1" applyBorder="1" applyAlignment="1">
      <alignment horizontal="left" vertical="center" wrapText="1"/>
      <protection/>
    </xf>
    <xf numFmtId="167" fontId="20" fillId="24" borderId="26" xfId="58" applyNumberFormat="1" applyFont="1" applyFill="1" applyBorder="1" applyAlignment="1">
      <alignment vertical="center"/>
      <protection/>
    </xf>
    <xf numFmtId="167" fontId="20" fillId="0" borderId="28" xfId="58" applyNumberFormat="1" applyFont="1" applyBorder="1" applyAlignment="1">
      <alignment vertical="center"/>
      <protection/>
    </xf>
    <xf numFmtId="168" fontId="26" fillId="0" borderId="17" xfId="58" applyNumberFormat="1" applyFont="1" applyBorder="1" applyAlignment="1">
      <alignment vertical="center"/>
      <protection/>
    </xf>
    <xf numFmtId="168" fontId="20" fillId="0" borderId="17" xfId="58" applyNumberFormat="1" applyFont="1" applyBorder="1" applyAlignment="1">
      <alignment vertical="center"/>
      <protection/>
    </xf>
    <xf numFmtId="168" fontId="20" fillId="0" borderId="20" xfId="58" applyNumberFormat="1" applyFont="1" applyBorder="1" applyAlignment="1">
      <alignment vertical="center"/>
      <protection/>
    </xf>
    <xf numFmtId="164" fontId="20" fillId="0" borderId="29" xfId="58" applyFont="1" applyBorder="1" applyAlignment="1">
      <alignment horizontal="center" vertical="center"/>
      <protection/>
    </xf>
    <xf numFmtId="164" fontId="20" fillId="0" borderId="18" xfId="58" applyFont="1" applyBorder="1" applyAlignment="1">
      <alignment horizontal="left" vertical="center" wrapText="1"/>
      <protection/>
    </xf>
    <xf numFmtId="169" fontId="20" fillId="0" borderId="17" xfId="58" applyNumberFormat="1" applyFont="1" applyBorder="1" applyAlignment="1">
      <alignment horizontal="center" vertical="center"/>
      <protection/>
    </xf>
    <xf numFmtId="169" fontId="20" fillId="0" borderId="20" xfId="58" applyNumberFormat="1" applyFont="1" applyBorder="1" applyAlignment="1">
      <alignment horizontal="center" vertical="center"/>
      <protection/>
    </xf>
    <xf numFmtId="170" fontId="20" fillId="0" borderId="20" xfId="58" applyNumberFormat="1" applyFont="1" applyBorder="1" applyAlignment="1">
      <alignment vertical="center"/>
      <protection/>
    </xf>
    <xf numFmtId="164" fontId="20" fillId="0" borderId="30" xfId="58" applyFont="1" applyBorder="1" applyAlignment="1">
      <alignment horizontal="left" vertical="center" wrapText="1"/>
      <protection/>
    </xf>
    <xf numFmtId="164" fontId="20" fillId="0" borderId="31" xfId="58" applyFont="1" applyBorder="1" applyAlignment="1">
      <alignment horizontal="left" vertical="center" wrapText="1"/>
      <protection/>
    </xf>
    <xf numFmtId="164" fontId="20" fillId="0" borderId="15" xfId="58" applyFont="1" applyBorder="1" applyAlignment="1">
      <alignment horizontal="left" vertical="center" wrapText="1"/>
      <protection/>
    </xf>
    <xf numFmtId="164" fontId="20" fillId="0" borderId="17" xfId="58" applyFont="1" applyBorder="1" applyAlignment="1">
      <alignment horizontal="center" vertical="center" wrapText="1"/>
      <protection/>
    </xf>
    <xf numFmtId="164" fontId="20" fillId="0" borderId="20" xfId="58" applyFont="1" applyBorder="1" applyAlignment="1">
      <alignment horizontal="center" vertical="center" wrapText="1"/>
      <protection/>
    </xf>
    <xf numFmtId="169" fontId="20" fillId="0" borderId="17" xfId="58" applyNumberFormat="1" applyFont="1" applyBorder="1" applyAlignment="1">
      <alignment vertical="center"/>
      <protection/>
    </xf>
    <xf numFmtId="169" fontId="20" fillId="0" borderId="20" xfId="58" applyNumberFormat="1" applyFont="1" applyBorder="1" applyAlignment="1">
      <alignment vertical="center"/>
      <protection/>
    </xf>
    <xf numFmtId="169" fontId="20" fillId="0" borderId="18" xfId="58" applyNumberFormat="1" applyFont="1" applyBorder="1" applyAlignment="1">
      <alignment vertical="center"/>
      <protection/>
    </xf>
    <xf numFmtId="164" fontId="20" fillId="0" borderId="18" xfId="58" applyFont="1" applyBorder="1" applyAlignment="1">
      <alignment horizontal="center" vertical="center" wrapText="1"/>
      <protection/>
    </xf>
    <xf numFmtId="164" fontId="20" fillId="0" borderId="32" xfId="58" applyFont="1" applyBorder="1" applyAlignment="1">
      <alignment horizontal="center" vertical="center"/>
      <protection/>
    </xf>
    <xf numFmtId="164" fontId="20" fillId="0" borderId="33" xfId="58" applyFont="1" applyBorder="1" applyAlignment="1">
      <alignment horizontal="left" vertical="center" wrapText="1"/>
      <protection/>
    </xf>
    <xf numFmtId="169" fontId="20" fillId="0" borderId="32" xfId="58" applyNumberFormat="1" applyFont="1" applyBorder="1" applyAlignment="1">
      <alignment vertical="center"/>
      <protection/>
    </xf>
    <xf numFmtId="169" fontId="20" fillId="0" borderId="34" xfId="58" applyNumberFormat="1" applyFont="1" applyBorder="1" applyAlignment="1">
      <alignment vertical="center"/>
      <protection/>
    </xf>
    <xf numFmtId="169" fontId="20" fillId="0" borderId="35" xfId="58" applyNumberFormat="1" applyFont="1" applyBorder="1" applyAlignment="1">
      <alignment vertical="center"/>
      <protection/>
    </xf>
    <xf numFmtId="164" fontId="20" fillId="0" borderId="34" xfId="58" applyFont="1" applyBorder="1" applyAlignment="1">
      <alignment horizontal="center" vertical="center" wrapText="1"/>
      <protection/>
    </xf>
    <xf numFmtId="164" fontId="27" fillId="0" borderId="36" xfId="58" applyFont="1" applyBorder="1" applyAlignment="1">
      <alignment horizontal="center" vertical="center"/>
      <protection/>
    </xf>
    <xf numFmtId="164" fontId="26" fillId="0" borderId="37" xfId="58" applyFont="1" applyBorder="1" applyAlignment="1">
      <alignment horizontal="left" vertical="center" wrapText="1"/>
      <protection/>
    </xf>
    <xf numFmtId="167" fontId="26" fillId="0" borderId="36" xfId="58" applyNumberFormat="1" applyFont="1" applyBorder="1" applyAlignment="1">
      <alignment vertical="center"/>
      <protection/>
    </xf>
    <xf numFmtId="167" fontId="26" fillId="0" borderId="38" xfId="58" applyNumberFormat="1" applyFont="1" applyBorder="1" applyAlignment="1">
      <alignment vertical="center"/>
      <protection/>
    </xf>
    <xf numFmtId="164" fontId="27" fillId="0" borderId="17" xfId="58" applyFont="1" applyBorder="1" applyAlignment="1">
      <alignment horizontal="center" vertical="center"/>
      <protection/>
    </xf>
    <xf numFmtId="164" fontId="26" fillId="0" borderId="22" xfId="58" applyFont="1" applyBorder="1" applyAlignment="1">
      <alignment horizontal="left" vertical="center" wrapText="1"/>
      <protection/>
    </xf>
    <xf numFmtId="164" fontId="22" fillId="6" borderId="17" xfId="58" applyFont="1" applyFill="1" applyBorder="1" applyAlignment="1">
      <alignment horizontal="center" vertical="center"/>
      <protection/>
    </xf>
    <xf numFmtId="164" fontId="27" fillId="0" borderId="22" xfId="58" applyFont="1" applyBorder="1" applyAlignment="1">
      <alignment horizontal="left" vertical="center" wrapText="1"/>
      <protection/>
    </xf>
    <xf numFmtId="164" fontId="27" fillId="0" borderId="20" xfId="58" applyFont="1" applyBorder="1" applyAlignment="1">
      <alignment horizontal="left" vertical="center"/>
      <protection/>
    </xf>
    <xf numFmtId="164" fontId="27" fillId="0" borderId="20" xfId="58" applyFont="1" applyBorder="1" applyAlignment="1">
      <alignment horizontal="left" vertical="center" wrapText="1"/>
      <protection/>
    </xf>
    <xf numFmtId="164" fontId="20" fillId="6" borderId="22" xfId="58" applyFont="1" applyFill="1" applyBorder="1" applyAlignment="1">
      <alignment horizontal="left" vertical="center" wrapText="1"/>
      <protection/>
    </xf>
    <xf numFmtId="164" fontId="27" fillId="0" borderId="23" xfId="58" applyFont="1" applyBorder="1" applyAlignment="1">
      <alignment horizontal="center" vertical="center"/>
      <protection/>
    </xf>
    <xf numFmtId="164" fontId="26" fillId="0" borderId="24" xfId="58" applyFont="1" applyBorder="1" applyAlignment="1">
      <alignment horizontal="left" vertical="center" wrapText="1"/>
      <protection/>
    </xf>
    <xf numFmtId="167" fontId="26" fillId="0" borderId="23" xfId="58" applyNumberFormat="1" applyFont="1" applyBorder="1" applyAlignment="1">
      <alignment vertical="center"/>
      <protection/>
    </xf>
    <xf numFmtId="167" fontId="26" fillId="0" borderId="25" xfId="58" applyNumberFormat="1" applyFont="1" applyBorder="1" applyAlignment="1">
      <alignment vertical="center"/>
      <protection/>
    </xf>
    <xf numFmtId="164" fontId="29" fillId="0" borderId="26" xfId="0" applyFont="1" applyBorder="1" applyAlignment="1">
      <alignment horizontal="center" vertical="top"/>
    </xf>
    <xf numFmtId="164" fontId="29" fillId="0" borderId="28" xfId="0" applyFont="1" applyBorder="1" applyAlignment="1">
      <alignment horizontal="left" vertical="top" wrapText="1"/>
    </xf>
    <xf numFmtId="167" fontId="20" fillId="0" borderId="28" xfId="58" applyNumberFormat="1" applyFont="1" applyBorder="1" applyAlignment="1">
      <alignment horizontal="right" vertical="center"/>
      <protection/>
    </xf>
    <xf numFmtId="164" fontId="30" fillId="0" borderId="17" xfId="0" applyFont="1" applyBorder="1" applyAlignment="1">
      <alignment horizontal="center" vertical="top"/>
    </xf>
    <xf numFmtId="164" fontId="30" fillId="0" borderId="20" xfId="0" applyFont="1" applyBorder="1" applyAlignment="1">
      <alignment horizontal="left" vertical="top"/>
    </xf>
    <xf numFmtId="164" fontId="30" fillId="0" borderId="32" xfId="0" applyFont="1" applyBorder="1" applyAlignment="1">
      <alignment horizontal="center" vertical="top"/>
    </xf>
    <xf numFmtId="164" fontId="30" fillId="0" borderId="34" xfId="0" applyFont="1" applyBorder="1" applyAlignment="1">
      <alignment horizontal="left" vertical="top"/>
    </xf>
    <xf numFmtId="167" fontId="20" fillId="0" borderId="34" xfId="58" applyNumberFormat="1" applyFont="1" applyBorder="1" applyAlignment="1">
      <alignment vertical="center"/>
      <protection/>
    </xf>
    <xf numFmtId="164" fontId="20" fillId="0" borderId="14" xfId="0" applyFont="1" applyBorder="1" applyAlignment="1">
      <alignment horizontal="center" vertical="top"/>
    </xf>
    <xf numFmtId="164" fontId="20" fillId="0" borderId="16" xfId="0" applyFont="1" applyBorder="1" applyAlignment="1">
      <alignment horizontal="left" vertical="top" wrapText="1"/>
    </xf>
    <xf numFmtId="168" fontId="20" fillId="0" borderId="16" xfId="58" applyNumberFormat="1" applyFont="1" applyBorder="1" applyAlignment="1">
      <alignment vertical="center"/>
      <protection/>
    </xf>
    <xf numFmtId="170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Normalny 6" xfId="58"/>
    <cellStyle name="Obliczenia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63</xdr:row>
      <xdr:rowOff>0</xdr:rowOff>
    </xdr:from>
    <xdr:to>
      <xdr:col>4</xdr:col>
      <xdr:colOff>1000125</xdr:colOff>
      <xdr:row>64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3335000"/>
          <a:ext cx="54102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3</xdr:col>
      <xdr:colOff>28575</xdr:colOff>
      <xdr:row>68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4020800"/>
          <a:ext cx="5905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SheetLayoutView="100" workbookViewId="0" topLeftCell="A1">
      <selection activeCell="F19" sqref="F19"/>
    </sheetView>
  </sheetViews>
  <sheetFormatPr defaultColWidth="8.796875" defaultRowHeight="14.25"/>
  <cols>
    <col min="1" max="1" width="3.59765625" style="1" customWidth="1"/>
    <col min="2" max="2" width="3.09765625" style="1" customWidth="1"/>
    <col min="3" max="3" width="5.8984375" style="1" customWidth="1"/>
    <col min="4" max="4" width="40.3984375" style="1" customWidth="1"/>
    <col min="5" max="5" width="11.796875" style="1" customWidth="1"/>
    <col min="6" max="6" width="12.3984375" style="1" customWidth="1"/>
    <col min="7" max="7" width="11.8984375" style="1" customWidth="1"/>
    <col min="8" max="9" width="11.796875" style="1" customWidth="1"/>
    <col min="10" max="10" width="11.8984375" style="1" customWidth="1"/>
    <col min="11" max="12" width="11.796875" style="1" customWidth="1"/>
    <col min="13" max="13" width="11.8984375" style="1" customWidth="1"/>
    <col min="14" max="14" width="11.796875" style="1" customWidth="1"/>
    <col min="15" max="16384" width="9" style="2" customWidth="1"/>
  </cols>
  <sheetData>
    <row r="1" spans="1:16" ht="13.5">
      <c r="A1" s="3" t="s">
        <v>0</v>
      </c>
      <c r="B1" s="3"/>
      <c r="C1" s="3"/>
      <c r="M1" s="4" t="s">
        <v>1</v>
      </c>
      <c r="N1" s="4"/>
      <c r="O1" s="4"/>
      <c r="P1" s="4"/>
    </row>
    <row r="2" spans="1:14" ht="17.2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4" ht="13.5">
      <c r="A4" s="4"/>
      <c r="B4" s="4"/>
      <c r="C4" s="4"/>
      <c r="D4" s="4"/>
    </row>
    <row r="5" spans="1:14" ht="15" customHeight="1">
      <c r="A5" s="6" t="s">
        <v>3</v>
      </c>
      <c r="B5" s="7" t="s">
        <v>4</v>
      </c>
      <c r="C5" s="7"/>
      <c r="D5" s="7"/>
      <c r="E5" s="8" t="s">
        <v>5</v>
      </c>
      <c r="F5" s="9" t="s">
        <v>6</v>
      </c>
      <c r="G5" s="9"/>
      <c r="H5" s="9"/>
      <c r="I5" s="9"/>
      <c r="J5" s="9"/>
      <c r="K5" s="9"/>
      <c r="L5" s="9"/>
      <c r="M5" s="9"/>
      <c r="N5" s="9"/>
    </row>
    <row r="6" spans="1:256" ht="13.5" customHeight="1">
      <c r="A6" s="6"/>
      <c r="B6" s="7"/>
      <c r="C6" s="7"/>
      <c r="D6" s="7"/>
      <c r="E6" s="8"/>
      <c r="F6" s="10">
        <v>2011</v>
      </c>
      <c r="G6" s="10">
        <v>2012</v>
      </c>
      <c r="H6" s="10">
        <v>2013</v>
      </c>
      <c r="I6" s="10">
        <v>2014</v>
      </c>
      <c r="J6" s="10">
        <v>2015</v>
      </c>
      <c r="K6" s="10">
        <v>2016</v>
      </c>
      <c r="L6" s="10">
        <v>2017</v>
      </c>
      <c r="M6" s="10">
        <v>2018</v>
      </c>
      <c r="N6" s="10">
        <v>2019</v>
      </c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14" ht="13.5" customHeight="1">
      <c r="A7" s="12" t="s">
        <v>7</v>
      </c>
      <c r="B7" s="13" t="s">
        <v>8</v>
      </c>
      <c r="C7" s="13"/>
      <c r="D7" s="13"/>
      <c r="E7" s="14">
        <f>+E8+E9</f>
        <v>174080909.65</v>
      </c>
      <c r="F7" s="15">
        <f aca="true" t="shared" si="0" ref="F7:N7">+F8+F9</f>
        <v>166897310</v>
      </c>
      <c r="G7" s="15">
        <f t="shared" si="0"/>
        <v>197000000</v>
      </c>
      <c r="H7" s="15">
        <f t="shared" si="0"/>
        <v>195000000</v>
      </c>
      <c r="I7" s="15">
        <f t="shared" si="0"/>
        <v>175000000</v>
      </c>
      <c r="J7" s="15">
        <f t="shared" si="0"/>
        <v>172000000</v>
      </c>
      <c r="K7" s="15">
        <f t="shared" si="0"/>
        <v>172000000</v>
      </c>
      <c r="L7" s="15">
        <f t="shared" si="0"/>
        <v>173000000</v>
      </c>
      <c r="M7" s="15">
        <f t="shared" si="0"/>
        <v>173000000</v>
      </c>
      <c r="N7" s="15">
        <f t="shared" si="0"/>
        <v>174000000</v>
      </c>
    </row>
    <row r="8" spans="1:14" ht="13.5" customHeight="1">
      <c r="A8" s="16" t="s">
        <v>9</v>
      </c>
      <c r="B8" s="17"/>
      <c r="C8" s="18" t="s">
        <v>10</v>
      </c>
      <c r="D8" s="18"/>
      <c r="E8" s="19">
        <v>153908726.15</v>
      </c>
      <c r="F8" s="20">
        <f>154307811.37+634034.31+494800+53393</f>
        <v>155490038.68</v>
      </c>
      <c r="G8" s="21">
        <v>165000000</v>
      </c>
      <c r="H8" s="21">
        <v>165000000</v>
      </c>
      <c r="I8" s="21">
        <v>165000000</v>
      </c>
      <c r="J8" s="21">
        <v>166000000</v>
      </c>
      <c r="K8" s="21">
        <v>166000000</v>
      </c>
      <c r="L8" s="21">
        <v>167000000</v>
      </c>
      <c r="M8" s="21">
        <v>167000000</v>
      </c>
      <c r="N8" s="21">
        <v>168000000</v>
      </c>
    </row>
    <row r="9" spans="1:14" ht="13.5" customHeight="1">
      <c r="A9" s="16" t="s">
        <v>11</v>
      </c>
      <c r="B9" s="17"/>
      <c r="C9" s="18" t="s">
        <v>12</v>
      </c>
      <c r="D9" s="18"/>
      <c r="E9" s="19">
        <v>20172183.5</v>
      </c>
      <c r="F9" s="20">
        <f>10956963.9+450307.42</f>
        <v>11407271.32</v>
      </c>
      <c r="G9" s="21">
        <v>32000000</v>
      </c>
      <c r="H9" s="21">
        <v>30000000</v>
      </c>
      <c r="I9" s="21">
        <v>10000000</v>
      </c>
      <c r="J9" s="21">
        <v>6000000</v>
      </c>
      <c r="K9" s="21">
        <v>6000000</v>
      </c>
      <c r="L9" s="21">
        <v>6000000</v>
      </c>
      <c r="M9" s="21">
        <v>6000000</v>
      </c>
      <c r="N9" s="21">
        <v>6000000</v>
      </c>
    </row>
    <row r="10" spans="1:14" ht="13.5" customHeight="1">
      <c r="A10" s="16" t="s">
        <v>13</v>
      </c>
      <c r="B10" s="17"/>
      <c r="C10" s="22"/>
      <c r="D10" s="23" t="s">
        <v>14</v>
      </c>
      <c r="E10" s="19">
        <v>3480824.37</v>
      </c>
      <c r="F10" s="20">
        <v>5700000</v>
      </c>
      <c r="G10" s="21">
        <v>3000000</v>
      </c>
      <c r="H10" s="21">
        <v>3000000</v>
      </c>
      <c r="I10" s="21">
        <v>3000000</v>
      </c>
      <c r="J10" s="21">
        <v>3000000</v>
      </c>
      <c r="K10" s="21">
        <v>3000000</v>
      </c>
      <c r="L10" s="21">
        <v>3000000</v>
      </c>
      <c r="M10" s="21">
        <v>3000000</v>
      </c>
      <c r="N10" s="21">
        <v>3000000</v>
      </c>
    </row>
    <row r="11" spans="1:14" ht="30" customHeight="1">
      <c r="A11" s="24" t="s">
        <v>15</v>
      </c>
      <c r="B11" s="25" t="s">
        <v>16</v>
      </c>
      <c r="C11" s="25"/>
      <c r="D11" s="25"/>
      <c r="E11" s="26">
        <f>140066591.23-560872.41</f>
        <v>139505718.82</v>
      </c>
      <c r="F11" s="27">
        <f>135301519.9-700000+6128814.29+1434960+35855</f>
        <v>142201149.19</v>
      </c>
      <c r="G11" s="27">
        <v>135000000</v>
      </c>
      <c r="H11" s="27">
        <v>135000000</v>
      </c>
      <c r="I11" s="27">
        <v>138000000</v>
      </c>
      <c r="J11" s="27">
        <v>139000000</v>
      </c>
      <c r="K11" s="27">
        <v>140000000</v>
      </c>
      <c r="L11" s="27">
        <v>140000000</v>
      </c>
      <c r="M11" s="27">
        <v>141000000</v>
      </c>
      <c r="N11" s="27">
        <v>142000000</v>
      </c>
    </row>
    <row r="12" spans="1:14" ht="13.5" customHeight="1">
      <c r="A12" s="16" t="s">
        <v>9</v>
      </c>
      <c r="B12" s="17"/>
      <c r="C12" s="18" t="s">
        <v>17</v>
      </c>
      <c r="D12" s="18"/>
      <c r="E12" s="19">
        <v>75359504.14</v>
      </c>
      <c r="F12" s="20">
        <f>70747119.42+161050.58</f>
        <v>70908170</v>
      </c>
      <c r="G12" s="21">
        <v>71000000</v>
      </c>
      <c r="H12" s="21">
        <v>71500000</v>
      </c>
      <c r="I12" s="21">
        <v>72000000</v>
      </c>
      <c r="J12" s="21">
        <v>73000000</v>
      </c>
      <c r="K12" s="21"/>
      <c r="L12" s="21"/>
      <c r="M12" s="21"/>
      <c r="N12" s="21"/>
    </row>
    <row r="13" spans="1:14" ht="13.5" customHeight="1">
      <c r="A13" s="16"/>
      <c r="B13" s="17"/>
      <c r="C13" s="18" t="s">
        <v>18</v>
      </c>
      <c r="D13" s="18"/>
      <c r="E13" s="19">
        <v>160148.77</v>
      </c>
      <c r="F13" s="20">
        <v>161050.58</v>
      </c>
      <c r="G13" s="21">
        <v>176000</v>
      </c>
      <c r="H13" s="21">
        <v>177000</v>
      </c>
      <c r="I13" s="21">
        <v>178000</v>
      </c>
      <c r="J13" s="21">
        <v>179000</v>
      </c>
      <c r="K13" s="21"/>
      <c r="L13" s="21"/>
      <c r="M13" s="21"/>
      <c r="N13" s="21"/>
    </row>
    <row r="14" spans="1:14" ht="13.5" customHeight="1">
      <c r="A14" s="16" t="s">
        <v>11</v>
      </c>
      <c r="B14" s="17"/>
      <c r="C14" s="18" t="s">
        <v>19</v>
      </c>
      <c r="D14" s="18"/>
      <c r="E14" s="19">
        <f>2281637.45+440251.1</f>
        <v>2721888.5500000003</v>
      </c>
      <c r="F14" s="20">
        <v>3049000</v>
      </c>
      <c r="G14" s="21">
        <v>3100000</v>
      </c>
      <c r="H14" s="21">
        <v>3100000</v>
      </c>
      <c r="I14" s="21">
        <v>3100000</v>
      </c>
      <c r="J14" s="21">
        <v>3200000</v>
      </c>
      <c r="K14" s="21"/>
      <c r="L14" s="21"/>
      <c r="M14" s="21"/>
      <c r="N14" s="21"/>
    </row>
    <row r="15" spans="1:14" ht="13.5" customHeight="1">
      <c r="A15" s="16" t="s">
        <v>13</v>
      </c>
      <c r="B15" s="17"/>
      <c r="C15" s="18" t="s">
        <v>20</v>
      </c>
      <c r="D15" s="18"/>
      <c r="E15" s="28">
        <v>0</v>
      </c>
      <c r="F15" s="21">
        <v>390000</v>
      </c>
      <c r="G15" s="21">
        <v>330000</v>
      </c>
      <c r="H15" s="21">
        <v>320000</v>
      </c>
      <c r="I15" s="21">
        <v>300000</v>
      </c>
      <c r="J15" s="21">
        <v>260000</v>
      </c>
      <c r="K15" s="21"/>
      <c r="L15" s="21"/>
      <c r="M15" s="21"/>
      <c r="N15" s="21"/>
    </row>
    <row r="16" spans="1:14" ht="23.25">
      <c r="A16" s="16" t="s">
        <v>21</v>
      </c>
      <c r="B16" s="17"/>
      <c r="C16" s="22"/>
      <c r="D16" s="23" t="s">
        <v>22</v>
      </c>
      <c r="E16" s="28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3.5" customHeight="1">
      <c r="A17" s="16" t="s">
        <v>23</v>
      </c>
      <c r="B17" s="17"/>
      <c r="C17" s="18" t="s">
        <v>24</v>
      </c>
      <c r="D17" s="18"/>
      <c r="E17" s="29" t="s">
        <v>25</v>
      </c>
      <c r="F17" s="20">
        <v>5853434</v>
      </c>
      <c r="G17" s="20">
        <v>6128516</v>
      </c>
      <c r="H17" s="20">
        <v>320000</v>
      </c>
      <c r="I17" s="20">
        <v>300000</v>
      </c>
      <c r="J17" s="20">
        <v>260000</v>
      </c>
      <c r="K17" s="21"/>
      <c r="L17" s="21"/>
      <c r="M17" s="21"/>
      <c r="N17" s="21"/>
    </row>
    <row r="18" spans="1:14" ht="13.5" customHeight="1">
      <c r="A18" s="30" t="s">
        <v>26</v>
      </c>
      <c r="B18" s="31" t="s">
        <v>27</v>
      </c>
      <c r="C18" s="31"/>
      <c r="D18" s="31"/>
      <c r="E18" s="32">
        <f>E7-E11</f>
        <v>34575190.83000001</v>
      </c>
      <c r="F18" s="33">
        <f>F7-F11</f>
        <v>24696160.810000002</v>
      </c>
      <c r="G18" s="33">
        <f aca="true" t="shared" si="1" ref="G18:N18">G7-G11</f>
        <v>62000000</v>
      </c>
      <c r="H18" s="33">
        <f t="shared" si="1"/>
        <v>60000000</v>
      </c>
      <c r="I18" s="33">
        <f t="shared" si="1"/>
        <v>37000000</v>
      </c>
      <c r="J18" s="33">
        <f t="shared" si="1"/>
        <v>33000000</v>
      </c>
      <c r="K18" s="33">
        <f t="shared" si="1"/>
        <v>32000000</v>
      </c>
      <c r="L18" s="33">
        <f t="shared" si="1"/>
        <v>33000000</v>
      </c>
      <c r="M18" s="33">
        <f t="shared" si="1"/>
        <v>32000000</v>
      </c>
      <c r="N18" s="33">
        <f t="shared" si="1"/>
        <v>32000000</v>
      </c>
    </row>
    <row r="19" spans="1:14" ht="27.75" customHeight="1">
      <c r="A19" s="24" t="s">
        <v>28</v>
      </c>
      <c r="B19" s="34" t="s">
        <v>29</v>
      </c>
      <c r="C19" s="34"/>
      <c r="D19" s="34"/>
      <c r="E19" s="26"/>
      <c r="F19" s="35">
        <v>9615370.58</v>
      </c>
      <c r="G19" s="27"/>
      <c r="H19" s="27"/>
      <c r="I19" s="27"/>
      <c r="J19" s="27"/>
      <c r="K19" s="27"/>
      <c r="L19" s="27"/>
      <c r="M19" s="27"/>
      <c r="N19" s="27"/>
    </row>
    <row r="20" spans="1:14" ht="25.5" customHeight="1">
      <c r="A20" s="16" t="s">
        <v>9</v>
      </c>
      <c r="B20" s="17"/>
      <c r="C20" s="18" t="s">
        <v>30</v>
      </c>
      <c r="D20" s="18"/>
      <c r="E20" s="28"/>
      <c r="F20" s="20">
        <v>793004.58</v>
      </c>
      <c r="G20" s="21"/>
      <c r="H20" s="21"/>
      <c r="I20" s="21"/>
      <c r="J20" s="21"/>
      <c r="K20" s="21"/>
      <c r="L20" s="21"/>
      <c r="M20" s="21"/>
      <c r="N20" s="21"/>
    </row>
    <row r="21" spans="1:14" ht="13.5" customHeight="1">
      <c r="A21" s="24" t="s">
        <v>31</v>
      </c>
      <c r="B21" s="25" t="s">
        <v>32</v>
      </c>
      <c r="C21" s="25"/>
      <c r="D21" s="25"/>
      <c r="E21" s="26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3.5" customHeight="1">
      <c r="A22" s="30" t="s">
        <v>33</v>
      </c>
      <c r="B22" s="36" t="s">
        <v>34</v>
      </c>
      <c r="C22" s="36"/>
      <c r="D22" s="36"/>
      <c r="E22" s="32">
        <f>E18+E19+E21</f>
        <v>34575190.83000001</v>
      </c>
      <c r="F22" s="33">
        <f>F18+F19+F21</f>
        <v>34311531.39</v>
      </c>
      <c r="G22" s="33">
        <f aca="true" t="shared" si="2" ref="G22:N22">G18+G19+G21</f>
        <v>62000000</v>
      </c>
      <c r="H22" s="33">
        <f t="shared" si="2"/>
        <v>60000000</v>
      </c>
      <c r="I22" s="33">
        <f t="shared" si="2"/>
        <v>37000000</v>
      </c>
      <c r="J22" s="33">
        <f t="shared" si="2"/>
        <v>33000000</v>
      </c>
      <c r="K22" s="33">
        <f t="shared" si="2"/>
        <v>32000000</v>
      </c>
      <c r="L22" s="33">
        <f t="shared" si="2"/>
        <v>33000000</v>
      </c>
      <c r="M22" s="33">
        <f t="shared" si="2"/>
        <v>32000000</v>
      </c>
      <c r="N22" s="33">
        <f t="shared" si="2"/>
        <v>32000000</v>
      </c>
    </row>
    <row r="23" spans="1:14" ht="13.5" customHeight="1">
      <c r="A23" s="24" t="s">
        <v>35</v>
      </c>
      <c r="B23" s="34" t="s">
        <v>36</v>
      </c>
      <c r="C23" s="34"/>
      <c r="D23" s="34"/>
      <c r="E23" s="26">
        <f>E24+E25</f>
        <v>7178551.23</v>
      </c>
      <c r="F23" s="27">
        <f aca="true" t="shared" si="3" ref="F23:N23">F24+F25</f>
        <v>9522366</v>
      </c>
      <c r="G23" s="27">
        <f t="shared" si="3"/>
        <v>19630933.82</v>
      </c>
      <c r="H23" s="27">
        <f t="shared" si="3"/>
        <v>16045798.18</v>
      </c>
      <c r="I23" s="27">
        <f t="shared" si="3"/>
        <v>15037400</v>
      </c>
      <c r="J23" s="27">
        <f t="shared" si="3"/>
        <v>9457216</v>
      </c>
      <c r="K23" s="27">
        <f t="shared" si="3"/>
        <v>8848600</v>
      </c>
      <c r="L23" s="27">
        <f t="shared" si="3"/>
        <v>8066000</v>
      </c>
      <c r="M23" s="27">
        <f t="shared" si="3"/>
        <v>11066000</v>
      </c>
      <c r="N23" s="27">
        <f t="shared" si="3"/>
        <v>7066000</v>
      </c>
    </row>
    <row r="24" spans="1:14" ht="13.5" customHeight="1">
      <c r="A24" s="16" t="s">
        <v>9</v>
      </c>
      <c r="B24" s="17"/>
      <c r="C24" s="23" t="s">
        <v>37</v>
      </c>
      <c r="D24" s="23"/>
      <c r="E24" s="19">
        <v>6617678.82</v>
      </c>
      <c r="F24" s="20">
        <v>8822366</v>
      </c>
      <c r="G24" s="21">
        <v>18630933.82</v>
      </c>
      <c r="H24" s="21">
        <v>15045798.18</v>
      </c>
      <c r="I24" s="21">
        <v>14037400</v>
      </c>
      <c r="J24" s="21">
        <v>8457216</v>
      </c>
      <c r="K24" s="21">
        <v>7848600</v>
      </c>
      <c r="L24" s="21">
        <v>7066000</v>
      </c>
      <c r="M24" s="21">
        <v>10066000</v>
      </c>
      <c r="N24" s="21">
        <v>6066000</v>
      </c>
    </row>
    <row r="25" spans="1:14" ht="13.5" customHeight="1">
      <c r="A25" s="16" t="s">
        <v>11</v>
      </c>
      <c r="B25" s="17"/>
      <c r="C25" s="23" t="s">
        <v>38</v>
      </c>
      <c r="D25" s="23"/>
      <c r="E25" s="19">
        <v>560872.41</v>
      </c>
      <c r="F25" s="20">
        <v>700000</v>
      </c>
      <c r="G25" s="21">
        <v>1000000</v>
      </c>
      <c r="H25" s="21">
        <v>1000000</v>
      </c>
      <c r="I25" s="21">
        <v>1000000</v>
      </c>
      <c r="J25" s="21">
        <v>1000000</v>
      </c>
      <c r="K25" s="21">
        <v>1000000</v>
      </c>
      <c r="L25" s="21">
        <v>1000000</v>
      </c>
      <c r="M25" s="21">
        <v>1000000</v>
      </c>
      <c r="N25" s="21">
        <v>1000000</v>
      </c>
    </row>
    <row r="26" spans="1:14" ht="13.5" customHeight="1">
      <c r="A26" s="24" t="s">
        <v>39</v>
      </c>
      <c r="B26" s="34" t="s">
        <v>40</v>
      </c>
      <c r="C26" s="34"/>
      <c r="D26" s="34"/>
      <c r="E26" s="37"/>
      <c r="F26" s="35"/>
      <c r="G26" s="27"/>
      <c r="H26" s="27"/>
      <c r="I26" s="27"/>
      <c r="J26" s="27"/>
      <c r="K26" s="27"/>
      <c r="L26" s="27"/>
      <c r="M26" s="27"/>
      <c r="N26" s="27"/>
    </row>
    <row r="27" spans="1:14" ht="13.5" customHeight="1">
      <c r="A27" s="30" t="s">
        <v>41</v>
      </c>
      <c r="B27" s="31" t="s">
        <v>42</v>
      </c>
      <c r="C27" s="31"/>
      <c r="D27" s="31"/>
      <c r="E27" s="32">
        <f>E22-E23-E26</f>
        <v>27396639.600000013</v>
      </c>
      <c r="F27" s="33">
        <f>F22-F23-F26</f>
        <v>24789165.39</v>
      </c>
      <c r="G27" s="33">
        <f>G22-G23-G26</f>
        <v>42369066.18</v>
      </c>
      <c r="H27" s="33">
        <f aca="true" t="shared" si="4" ref="H27:N27">H22-H23-H26</f>
        <v>43954201.82</v>
      </c>
      <c r="I27" s="33">
        <f>I22-I23-I26</f>
        <v>21962600</v>
      </c>
      <c r="J27" s="33">
        <f t="shared" si="4"/>
        <v>23542784</v>
      </c>
      <c r="K27" s="33">
        <f t="shared" si="4"/>
        <v>23151400</v>
      </c>
      <c r="L27" s="33">
        <f t="shared" si="4"/>
        <v>24934000</v>
      </c>
      <c r="M27" s="33">
        <f t="shared" si="4"/>
        <v>20934000</v>
      </c>
      <c r="N27" s="33">
        <f t="shared" si="4"/>
        <v>24934000</v>
      </c>
    </row>
    <row r="28" spans="1:14" ht="13.5" customHeight="1">
      <c r="A28" s="24" t="s">
        <v>43</v>
      </c>
      <c r="B28" s="34" t="s">
        <v>44</v>
      </c>
      <c r="C28" s="34"/>
      <c r="D28" s="34"/>
      <c r="E28" s="37">
        <v>45930300.64</v>
      </c>
      <c r="F28" s="35">
        <f>59129094.87-5105385.15-950000+17538</f>
        <v>53091247.72</v>
      </c>
      <c r="G28" s="35">
        <v>86000000</v>
      </c>
      <c r="H28" s="35">
        <v>60000000</v>
      </c>
      <c r="I28" s="35">
        <v>37000000</v>
      </c>
      <c r="J28" s="35">
        <v>34000000</v>
      </c>
      <c r="K28" s="27">
        <v>32000000</v>
      </c>
      <c r="L28" s="27">
        <v>33000000</v>
      </c>
      <c r="M28" s="27">
        <v>32000000</v>
      </c>
      <c r="N28" s="27">
        <v>32000000</v>
      </c>
    </row>
    <row r="29" spans="1:14" ht="13.5" customHeight="1">
      <c r="A29" s="16" t="s">
        <v>9</v>
      </c>
      <c r="B29" s="17"/>
      <c r="C29" s="18" t="s">
        <v>45</v>
      </c>
      <c r="D29" s="18"/>
      <c r="E29" s="29" t="s">
        <v>25</v>
      </c>
      <c r="F29" s="20">
        <f>43853374.87-14498660+60000-1800000-300000</f>
        <v>27314714.869999997</v>
      </c>
      <c r="G29" s="20">
        <f>85939013.66-2560000+640000+1215913.81</f>
        <v>85234927.47</v>
      </c>
      <c r="H29" s="20">
        <f>57645678.34+745901.28</f>
        <v>58391579.620000005</v>
      </c>
      <c r="I29" s="20">
        <f>13000000+11200000+2116346.11</f>
        <v>26316346.11</v>
      </c>
      <c r="J29" s="20">
        <f>5491707+1911810.6+300000</f>
        <v>7703517.6</v>
      </c>
      <c r="K29" s="38"/>
      <c r="L29" s="38"/>
      <c r="M29" s="38"/>
      <c r="N29" s="38"/>
    </row>
    <row r="30" spans="1:14" ht="13.5" customHeight="1">
      <c r="A30" s="24" t="s">
        <v>46</v>
      </c>
      <c r="B30" s="25" t="s">
        <v>47</v>
      </c>
      <c r="C30" s="25"/>
      <c r="D30" s="25"/>
      <c r="E30" s="37">
        <v>28149031.62</v>
      </c>
      <c r="F30" s="35">
        <f>37988205.5-60912.59-9615370.58-9840</f>
        <v>28302082.33</v>
      </c>
      <c r="G30" s="35">
        <f>50030933.82+3600000-10000000</f>
        <v>43630933.82</v>
      </c>
      <c r="H30" s="35">
        <v>16045798.18</v>
      </c>
      <c r="I30" s="35">
        <v>15037400</v>
      </c>
      <c r="J30" s="35">
        <v>10457216</v>
      </c>
      <c r="K30" s="27">
        <v>8848600</v>
      </c>
      <c r="L30" s="27">
        <v>8066000</v>
      </c>
      <c r="M30" s="27">
        <v>11066000</v>
      </c>
      <c r="N30" s="27">
        <v>7066000</v>
      </c>
    </row>
    <row r="31" spans="1:14" ht="13.5" customHeight="1">
      <c r="A31" s="39" t="s">
        <v>48</v>
      </c>
      <c r="B31" s="40" t="s">
        <v>49</v>
      </c>
      <c r="C31" s="40"/>
      <c r="D31" s="40"/>
      <c r="E31" s="41">
        <f>E27-E28+E30</f>
        <v>9615370.580000013</v>
      </c>
      <c r="F31" s="42">
        <f>F27-F28+F30</f>
        <v>0</v>
      </c>
      <c r="G31" s="43">
        <f>G27-G28+G30</f>
        <v>0</v>
      </c>
      <c r="H31" s="43">
        <f>-(H27-H28+H30)</f>
        <v>0</v>
      </c>
      <c r="I31" s="43">
        <f>-(I27-I28+I30)</f>
        <v>0</v>
      </c>
      <c r="J31" s="43">
        <f>-(J27-J28+J30)</f>
        <v>0</v>
      </c>
      <c r="K31" s="43">
        <f>K27-K28+K30</f>
        <v>0</v>
      </c>
      <c r="L31" s="43">
        <f>L27-L28+L30</f>
        <v>0</v>
      </c>
      <c r="M31" s="43">
        <f>M27-M28+M30</f>
        <v>0</v>
      </c>
      <c r="N31" s="43">
        <f>N27-N28+N30</f>
        <v>0</v>
      </c>
    </row>
    <row r="32" spans="1:14" ht="13.5" customHeight="1">
      <c r="A32" s="44" t="s">
        <v>50</v>
      </c>
      <c r="B32" s="45" t="s">
        <v>51</v>
      </c>
      <c r="C32" s="45"/>
      <c r="D32" s="45"/>
      <c r="E32" s="46">
        <v>37733923.12</v>
      </c>
      <c r="F32" s="47">
        <f>E32+F30-F24</f>
        <v>57213639.449999996</v>
      </c>
      <c r="G32" s="47">
        <f aca="true" t="shared" si="5" ref="G32:N32">F32+G30-G24</f>
        <v>82213639.44999999</v>
      </c>
      <c r="H32" s="47">
        <f>G32+H30-H24</f>
        <v>83213639.44999999</v>
      </c>
      <c r="I32" s="47">
        <f t="shared" si="5"/>
        <v>84213639.44999999</v>
      </c>
      <c r="J32" s="47">
        <f t="shared" si="5"/>
        <v>86213639.44999999</v>
      </c>
      <c r="K32" s="47">
        <f t="shared" si="5"/>
        <v>87213639.44999999</v>
      </c>
      <c r="L32" s="47">
        <f t="shared" si="5"/>
        <v>88213639.44999999</v>
      </c>
      <c r="M32" s="47">
        <f t="shared" si="5"/>
        <v>89213639.44999999</v>
      </c>
      <c r="N32" s="47">
        <f t="shared" si="5"/>
        <v>90213639.44999999</v>
      </c>
    </row>
    <row r="33" spans="1:14" ht="13.5" customHeight="1">
      <c r="A33" s="16" t="s">
        <v>9</v>
      </c>
      <c r="B33" s="17"/>
      <c r="C33" s="18" t="s">
        <v>52</v>
      </c>
      <c r="D33" s="18"/>
      <c r="E33" s="4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3.5" customHeight="1">
      <c r="A34" s="16" t="s">
        <v>11</v>
      </c>
      <c r="B34" s="17"/>
      <c r="C34" s="18" t="s">
        <v>53</v>
      </c>
      <c r="D34" s="18"/>
      <c r="E34" s="4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39.75" customHeight="1">
      <c r="A35" s="24" t="s">
        <v>54</v>
      </c>
      <c r="B35" s="25" t="s">
        <v>55</v>
      </c>
      <c r="C35" s="25"/>
      <c r="D35" s="25"/>
      <c r="E35" s="49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3.5" customHeight="1">
      <c r="A36" s="51" t="s">
        <v>56</v>
      </c>
      <c r="B36" s="52" t="s">
        <v>57</v>
      </c>
      <c r="C36" s="52"/>
      <c r="D36" s="52"/>
      <c r="E36" s="53" t="s">
        <v>58</v>
      </c>
      <c r="F36" s="54" t="s">
        <v>58</v>
      </c>
      <c r="G36" s="54" t="s">
        <v>58</v>
      </c>
      <c r="H36" s="55">
        <f aca="true" t="shared" si="6" ref="H36:N36">+(H23+H15)/H7</f>
        <v>0.08392717015384615</v>
      </c>
      <c r="I36" s="55">
        <f t="shared" si="6"/>
        <v>0.08764228571428571</v>
      </c>
      <c r="J36" s="55">
        <f t="shared" si="6"/>
        <v>0.056495441860465116</v>
      </c>
      <c r="K36" s="55">
        <f t="shared" si="6"/>
        <v>0.051445348837209304</v>
      </c>
      <c r="L36" s="55">
        <f t="shared" si="6"/>
        <v>0.0466242774566474</v>
      </c>
      <c r="M36" s="55">
        <f t="shared" si="6"/>
        <v>0.06396531791907514</v>
      </c>
      <c r="N36" s="55">
        <f t="shared" si="6"/>
        <v>0.04060919540229885</v>
      </c>
    </row>
    <row r="37" spans="1:14" ht="12.75" customHeight="1" hidden="1">
      <c r="A37" s="51"/>
      <c r="B37" s="56"/>
      <c r="C37" s="57"/>
      <c r="D37" s="57"/>
      <c r="E37" s="53">
        <f aca="true" t="shared" si="7" ref="E37:N37">+(E44+E10)/E7</f>
        <v>0.09951096490033776</v>
      </c>
      <c r="F37" s="54">
        <f t="shared" si="7"/>
        <v>0.10958169122078726</v>
      </c>
      <c r="G37" s="54">
        <f t="shared" si="7"/>
        <v>0.16243654822335024</v>
      </c>
      <c r="H37" s="55">
        <f t="shared" si="7"/>
        <v>0.1641025641025641</v>
      </c>
      <c r="I37" s="55">
        <f t="shared" si="7"/>
        <v>0.1657142857142857</v>
      </c>
      <c r="J37" s="55">
        <f t="shared" si="7"/>
        <v>0.1686046511627907</v>
      </c>
      <c r="K37" s="55">
        <f t="shared" si="7"/>
        <v>0.16279069767441862</v>
      </c>
      <c r="L37" s="55">
        <f t="shared" si="7"/>
        <v>0.1676300578034682</v>
      </c>
      <c r="M37" s="55">
        <f t="shared" si="7"/>
        <v>0.16184971098265896</v>
      </c>
      <c r="N37" s="55">
        <f t="shared" si="7"/>
        <v>0.16091954022988506</v>
      </c>
    </row>
    <row r="38" spans="1:14" ht="27" customHeight="1">
      <c r="A38" s="24" t="s">
        <v>9</v>
      </c>
      <c r="B38" s="58" t="s">
        <v>59</v>
      </c>
      <c r="C38" s="58"/>
      <c r="D38" s="58"/>
      <c r="E38" s="54" t="s">
        <v>58</v>
      </c>
      <c r="F38" s="54" t="s">
        <v>58</v>
      </c>
      <c r="G38" s="54" t="s">
        <v>58</v>
      </c>
      <c r="H38" s="55">
        <f>+(E37+F37+G37)/3</f>
        <v>0.12384306811482508</v>
      </c>
      <c r="I38" s="55">
        <f aca="true" t="shared" si="8" ref="I38:N38">+(F37+G37+H37)/3</f>
        <v>0.14537360118223386</v>
      </c>
      <c r="J38" s="55">
        <f t="shared" si="8"/>
        <v>0.16408446601340002</v>
      </c>
      <c r="K38" s="55">
        <f t="shared" si="8"/>
        <v>0.16614050032654681</v>
      </c>
      <c r="L38" s="55">
        <f t="shared" si="8"/>
        <v>0.165703211517165</v>
      </c>
      <c r="M38" s="55">
        <f t="shared" si="8"/>
        <v>0.16634180221355918</v>
      </c>
      <c r="N38" s="55">
        <f t="shared" si="8"/>
        <v>0.1640901554868486</v>
      </c>
    </row>
    <row r="39" spans="1:14" ht="28.5" customHeight="1">
      <c r="A39" s="24" t="s">
        <v>60</v>
      </c>
      <c r="B39" s="25" t="s">
        <v>61</v>
      </c>
      <c r="C39" s="25"/>
      <c r="D39" s="25"/>
      <c r="E39" s="59" t="s">
        <v>58</v>
      </c>
      <c r="F39" s="60" t="s">
        <v>58</v>
      </c>
      <c r="G39" s="60" t="s">
        <v>58</v>
      </c>
      <c r="H39" s="60" t="str">
        <f aca="true" t="shared" si="9" ref="H39:N39">IF(H36&lt;=H38,"Zgodny z art. 243","Niezgodny z art. 243")</f>
        <v>Zgodny z art. 243</v>
      </c>
      <c r="I39" s="60" t="str">
        <f t="shared" si="9"/>
        <v>Zgodny z art. 243</v>
      </c>
      <c r="J39" s="60" t="str">
        <f t="shared" si="9"/>
        <v>Zgodny z art. 243</v>
      </c>
      <c r="K39" s="60" t="str">
        <f t="shared" si="9"/>
        <v>Zgodny z art. 243</v>
      </c>
      <c r="L39" s="60" t="str">
        <f t="shared" si="9"/>
        <v>Zgodny z art. 243</v>
      </c>
      <c r="M39" s="60" t="str">
        <f t="shared" si="9"/>
        <v>Zgodny z art. 243</v>
      </c>
      <c r="N39" s="60" t="str">
        <f t="shared" si="9"/>
        <v>Zgodny z art. 243</v>
      </c>
    </row>
    <row r="40" spans="1:14" ht="37.5" customHeight="1">
      <c r="A40" s="24" t="s">
        <v>62</v>
      </c>
      <c r="B40" s="25" t="s">
        <v>63</v>
      </c>
      <c r="C40" s="25"/>
      <c r="D40" s="25"/>
      <c r="E40" s="61">
        <f>+(E23+E15-E16-E34)/E7</f>
        <v>0.04123686649175319</v>
      </c>
      <c r="F40" s="62">
        <f>+(F23+F15-F16-F34)/F7</f>
        <v>0.05939200577888284</v>
      </c>
      <c r="G40" s="62">
        <f>+(G23+G15-G16-G34)/G7</f>
        <v>0.10132453715736041</v>
      </c>
      <c r="H40" s="63">
        <f>+(H23+H15-H16-H34)/H7</f>
        <v>0.08392717015384615</v>
      </c>
      <c r="I40" s="60" t="s">
        <v>58</v>
      </c>
      <c r="J40" s="60" t="s">
        <v>58</v>
      </c>
      <c r="K40" s="64" t="s">
        <v>58</v>
      </c>
      <c r="L40" s="60" t="s">
        <v>58</v>
      </c>
      <c r="M40" s="60" t="s">
        <v>58</v>
      </c>
      <c r="N40" s="60" t="s">
        <v>58</v>
      </c>
    </row>
    <row r="41" spans="1:14" ht="32.25" customHeight="1">
      <c r="A41" s="65" t="s">
        <v>64</v>
      </c>
      <c r="B41" s="66" t="s">
        <v>65</v>
      </c>
      <c r="C41" s="66"/>
      <c r="D41" s="66"/>
      <c r="E41" s="67">
        <f>+(E32-E33)/E7</f>
        <v>0.21676083377474467</v>
      </c>
      <c r="F41" s="68">
        <f>+(F32-F33)/F7</f>
        <v>0.34280743919719253</v>
      </c>
      <c r="G41" s="68">
        <f>+(G32-G33)/G7</f>
        <v>0.4173281190355329</v>
      </c>
      <c r="H41" s="69">
        <f>+(H32-H33)/H7</f>
        <v>0.4267366125641025</v>
      </c>
      <c r="I41" s="70" t="s">
        <v>58</v>
      </c>
      <c r="J41" s="60" t="s">
        <v>58</v>
      </c>
      <c r="K41" s="64" t="s">
        <v>58</v>
      </c>
      <c r="L41" s="70" t="s">
        <v>58</v>
      </c>
      <c r="M41" s="60" t="s">
        <v>58</v>
      </c>
      <c r="N41" s="60" t="s">
        <v>58</v>
      </c>
    </row>
    <row r="42" spans="1:14" ht="12" customHeight="1">
      <c r="A42" s="71" t="s">
        <v>66</v>
      </c>
      <c r="B42" s="72" t="s">
        <v>67</v>
      </c>
      <c r="C42" s="72"/>
      <c r="D42" s="72"/>
      <c r="E42" s="73">
        <f>+E8</f>
        <v>153908726.15</v>
      </c>
      <c r="F42" s="74">
        <f aca="true" t="shared" si="10" ref="F42:N42">+F8</f>
        <v>155490038.68</v>
      </c>
      <c r="G42" s="74">
        <f t="shared" si="10"/>
        <v>165000000</v>
      </c>
      <c r="H42" s="74">
        <f t="shared" si="10"/>
        <v>165000000</v>
      </c>
      <c r="I42" s="74">
        <f t="shared" si="10"/>
        <v>165000000</v>
      </c>
      <c r="J42" s="74">
        <f t="shared" si="10"/>
        <v>166000000</v>
      </c>
      <c r="K42" s="74">
        <f t="shared" si="10"/>
        <v>166000000</v>
      </c>
      <c r="L42" s="74">
        <f t="shared" si="10"/>
        <v>167000000</v>
      </c>
      <c r="M42" s="74">
        <f t="shared" si="10"/>
        <v>167000000</v>
      </c>
      <c r="N42" s="74">
        <f t="shared" si="10"/>
        <v>168000000</v>
      </c>
    </row>
    <row r="43" spans="1:14" ht="13.5" customHeight="1">
      <c r="A43" s="75" t="s">
        <v>68</v>
      </c>
      <c r="B43" s="76" t="s">
        <v>69</v>
      </c>
      <c r="C43" s="76"/>
      <c r="D43" s="76"/>
      <c r="E43" s="28">
        <f>+E11+E25</f>
        <v>140066591.23</v>
      </c>
      <c r="F43" s="21">
        <f aca="true" t="shared" si="11" ref="F43:N43">+F11+F25</f>
        <v>142901149.19</v>
      </c>
      <c r="G43" s="21">
        <f t="shared" si="11"/>
        <v>136000000</v>
      </c>
      <c r="H43" s="21">
        <f t="shared" si="11"/>
        <v>136000000</v>
      </c>
      <c r="I43" s="21">
        <f t="shared" si="11"/>
        <v>139000000</v>
      </c>
      <c r="J43" s="21">
        <f t="shared" si="11"/>
        <v>140000000</v>
      </c>
      <c r="K43" s="21">
        <f t="shared" si="11"/>
        <v>141000000</v>
      </c>
      <c r="L43" s="21">
        <f t="shared" si="11"/>
        <v>141000000</v>
      </c>
      <c r="M43" s="21">
        <f t="shared" si="11"/>
        <v>142000000</v>
      </c>
      <c r="N43" s="21">
        <f t="shared" si="11"/>
        <v>143000000</v>
      </c>
    </row>
    <row r="44" spans="1:14" ht="12" customHeight="1">
      <c r="A44" s="77" t="s">
        <v>70</v>
      </c>
      <c r="B44" s="31" t="s">
        <v>71</v>
      </c>
      <c r="C44" s="31"/>
      <c r="D44" s="31"/>
      <c r="E44" s="32">
        <f>+E42-E43</f>
        <v>13842134.920000017</v>
      </c>
      <c r="F44" s="33">
        <f aca="true" t="shared" si="12" ref="F44:N44">+F42-F43</f>
        <v>12588889.49000001</v>
      </c>
      <c r="G44" s="33">
        <f t="shared" si="12"/>
        <v>29000000</v>
      </c>
      <c r="H44" s="33">
        <f t="shared" si="12"/>
        <v>29000000</v>
      </c>
      <c r="I44" s="33">
        <f t="shared" si="12"/>
        <v>26000000</v>
      </c>
      <c r="J44" s="33">
        <f t="shared" si="12"/>
        <v>26000000</v>
      </c>
      <c r="K44" s="33">
        <f t="shared" si="12"/>
        <v>25000000</v>
      </c>
      <c r="L44" s="33">
        <f t="shared" si="12"/>
        <v>26000000</v>
      </c>
      <c r="M44" s="33">
        <f t="shared" si="12"/>
        <v>25000000</v>
      </c>
      <c r="N44" s="33">
        <f t="shared" si="12"/>
        <v>25000000</v>
      </c>
    </row>
    <row r="45" spans="1:14" ht="40.5" customHeight="1">
      <c r="A45" s="75" t="s">
        <v>72</v>
      </c>
      <c r="B45" s="78" t="s">
        <v>73</v>
      </c>
      <c r="C45" s="78"/>
      <c r="D45" s="78"/>
      <c r="E45" s="28">
        <f aca="true" t="shared" si="13" ref="E45:N45">+IF(E44&lt;0,IF(-E44&gt;E19,"brak środków",-E44),0)</f>
        <v>0</v>
      </c>
      <c r="F45" s="21">
        <f t="shared" si="13"/>
        <v>0</v>
      </c>
      <c r="G45" s="21">
        <f t="shared" si="13"/>
        <v>0</v>
      </c>
      <c r="H45" s="21">
        <f t="shared" si="13"/>
        <v>0</v>
      </c>
      <c r="I45" s="21">
        <f t="shared" si="13"/>
        <v>0</v>
      </c>
      <c r="J45" s="21">
        <f t="shared" si="13"/>
        <v>0</v>
      </c>
      <c r="K45" s="21">
        <f t="shared" si="13"/>
        <v>0</v>
      </c>
      <c r="L45" s="21">
        <f t="shared" si="13"/>
        <v>0</v>
      </c>
      <c r="M45" s="21">
        <f t="shared" si="13"/>
        <v>0</v>
      </c>
      <c r="N45" s="21">
        <f t="shared" si="13"/>
        <v>0</v>
      </c>
    </row>
    <row r="46" spans="1:14" ht="12" customHeight="1">
      <c r="A46" s="75" t="s">
        <v>74</v>
      </c>
      <c r="B46" s="76" t="s">
        <v>75</v>
      </c>
      <c r="C46" s="76"/>
      <c r="D46" s="76"/>
      <c r="E46" s="28">
        <f>+E9</f>
        <v>20172183.5</v>
      </c>
      <c r="F46" s="21">
        <f aca="true" t="shared" si="14" ref="F46:N46">+F9</f>
        <v>11407271.32</v>
      </c>
      <c r="G46" s="21">
        <f t="shared" si="14"/>
        <v>32000000</v>
      </c>
      <c r="H46" s="21">
        <f t="shared" si="14"/>
        <v>30000000</v>
      </c>
      <c r="I46" s="21">
        <f t="shared" si="14"/>
        <v>10000000</v>
      </c>
      <c r="J46" s="21">
        <f t="shared" si="14"/>
        <v>6000000</v>
      </c>
      <c r="K46" s="21">
        <f t="shared" si="14"/>
        <v>6000000</v>
      </c>
      <c r="L46" s="21">
        <f t="shared" si="14"/>
        <v>6000000</v>
      </c>
      <c r="M46" s="21">
        <f t="shared" si="14"/>
        <v>6000000</v>
      </c>
      <c r="N46" s="21">
        <f t="shared" si="14"/>
        <v>6000000</v>
      </c>
    </row>
    <row r="47" spans="1:14" ht="13.5" customHeight="1">
      <c r="A47" s="75" t="s">
        <v>76</v>
      </c>
      <c r="B47" s="76" t="s">
        <v>77</v>
      </c>
      <c r="C47" s="76"/>
      <c r="D47" s="76"/>
      <c r="E47" s="28">
        <f>+E28</f>
        <v>45930300.64</v>
      </c>
      <c r="F47" s="21">
        <f aca="true" t="shared" si="15" ref="F47:N47">+F28</f>
        <v>53091247.72</v>
      </c>
      <c r="G47" s="21">
        <f t="shared" si="15"/>
        <v>86000000</v>
      </c>
      <c r="H47" s="21">
        <f t="shared" si="15"/>
        <v>60000000</v>
      </c>
      <c r="I47" s="21">
        <f t="shared" si="15"/>
        <v>37000000</v>
      </c>
      <c r="J47" s="21">
        <f t="shared" si="15"/>
        <v>34000000</v>
      </c>
      <c r="K47" s="21">
        <f t="shared" si="15"/>
        <v>32000000</v>
      </c>
      <c r="L47" s="21">
        <f t="shared" si="15"/>
        <v>33000000</v>
      </c>
      <c r="M47" s="21">
        <f t="shared" si="15"/>
        <v>32000000</v>
      </c>
      <c r="N47" s="21">
        <f t="shared" si="15"/>
        <v>32000000</v>
      </c>
    </row>
    <row r="48" spans="1:14" ht="12" customHeight="1">
      <c r="A48" s="77" t="s">
        <v>78</v>
      </c>
      <c r="B48" s="31" t="s">
        <v>79</v>
      </c>
      <c r="C48" s="31"/>
      <c r="D48" s="31"/>
      <c r="E48" s="32">
        <f>+E46-E47</f>
        <v>-25758117.14</v>
      </c>
      <c r="F48" s="33">
        <f aca="true" t="shared" si="16" ref="F48:N48">+F46-F47</f>
        <v>-41683976.4</v>
      </c>
      <c r="G48" s="33">
        <f t="shared" si="16"/>
        <v>-54000000</v>
      </c>
      <c r="H48" s="33">
        <f t="shared" si="16"/>
        <v>-30000000</v>
      </c>
      <c r="I48" s="33">
        <f t="shared" si="16"/>
        <v>-27000000</v>
      </c>
      <c r="J48" s="33">
        <f t="shared" si="16"/>
        <v>-28000000</v>
      </c>
      <c r="K48" s="33">
        <f t="shared" si="16"/>
        <v>-26000000</v>
      </c>
      <c r="L48" s="33">
        <f t="shared" si="16"/>
        <v>-27000000</v>
      </c>
      <c r="M48" s="33">
        <f t="shared" si="16"/>
        <v>-26000000</v>
      </c>
      <c r="N48" s="33">
        <f t="shared" si="16"/>
        <v>-26000000</v>
      </c>
    </row>
    <row r="49" spans="1:14" ht="13.5">
      <c r="A49" s="75" t="s">
        <v>80</v>
      </c>
      <c r="B49" s="79" t="s">
        <v>81</v>
      </c>
      <c r="C49" s="80"/>
      <c r="D49" s="78"/>
      <c r="E49" s="28">
        <f>+E7</f>
        <v>174080909.65</v>
      </c>
      <c r="F49" s="21">
        <f aca="true" t="shared" si="17" ref="F49:N49">+F7</f>
        <v>166897310</v>
      </c>
      <c r="G49" s="21">
        <f t="shared" si="17"/>
        <v>197000000</v>
      </c>
      <c r="H49" s="21">
        <f t="shared" si="17"/>
        <v>195000000</v>
      </c>
      <c r="I49" s="21">
        <f t="shared" si="17"/>
        <v>175000000</v>
      </c>
      <c r="J49" s="21">
        <f t="shared" si="17"/>
        <v>172000000</v>
      </c>
      <c r="K49" s="21">
        <f t="shared" si="17"/>
        <v>172000000</v>
      </c>
      <c r="L49" s="21">
        <f t="shared" si="17"/>
        <v>173000000</v>
      </c>
      <c r="M49" s="21">
        <f t="shared" si="17"/>
        <v>173000000</v>
      </c>
      <c r="N49" s="21">
        <f t="shared" si="17"/>
        <v>174000000</v>
      </c>
    </row>
    <row r="50" spans="1:14" ht="13.5" customHeight="1">
      <c r="A50" s="75" t="s">
        <v>82</v>
      </c>
      <c r="B50" s="76" t="s">
        <v>83</v>
      </c>
      <c r="C50" s="76"/>
      <c r="D50" s="76"/>
      <c r="E50" s="28">
        <f>+E47+E43</f>
        <v>185996891.87</v>
      </c>
      <c r="F50" s="21">
        <f aca="true" t="shared" si="18" ref="F50:N50">+F47+F43</f>
        <v>195992396.91</v>
      </c>
      <c r="G50" s="21">
        <f t="shared" si="18"/>
        <v>222000000</v>
      </c>
      <c r="H50" s="21">
        <f t="shared" si="18"/>
        <v>196000000</v>
      </c>
      <c r="I50" s="21">
        <f t="shared" si="18"/>
        <v>176000000</v>
      </c>
      <c r="J50" s="21">
        <f t="shared" si="18"/>
        <v>174000000</v>
      </c>
      <c r="K50" s="21">
        <f t="shared" si="18"/>
        <v>173000000</v>
      </c>
      <c r="L50" s="21">
        <f t="shared" si="18"/>
        <v>174000000</v>
      </c>
      <c r="M50" s="21">
        <f t="shared" si="18"/>
        <v>174000000</v>
      </c>
      <c r="N50" s="21">
        <f t="shared" si="18"/>
        <v>175000000</v>
      </c>
    </row>
    <row r="51" spans="1:14" ht="13.5" customHeight="1">
      <c r="A51" s="77" t="s">
        <v>84</v>
      </c>
      <c r="B51" s="81" t="s">
        <v>85</v>
      </c>
      <c r="C51" s="81"/>
      <c r="D51" s="81"/>
      <c r="E51" s="32">
        <f>+E49-E50</f>
        <v>-11915982.219999999</v>
      </c>
      <c r="F51" s="33">
        <f aca="true" t="shared" si="19" ref="F51:N51">+F49-F50</f>
        <v>-29095086.909999996</v>
      </c>
      <c r="G51" s="33">
        <f t="shared" si="19"/>
        <v>-25000000</v>
      </c>
      <c r="H51" s="33">
        <f t="shared" si="19"/>
        <v>-1000000</v>
      </c>
      <c r="I51" s="33">
        <f t="shared" si="19"/>
        <v>-1000000</v>
      </c>
      <c r="J51" s="33">
        <f t="shared" si="19"/>
        <v>-2000000</v>
      </c>
      <c r="K51" s="33">
        <f t="shared" si="19"/>
        <v>-1000000</v>
      </c>
      <c r="L51" s="33">
        <f t="shared" si="19"/>
        <v>-1000000</v>
      </c>
      <c r="M51" s="33">
        <f t="shared" si="19"/>
        <v>-1000000</v>
      </c>
      <c r="N51" s="33">
        <f t="shared" si="19"/>
        <v>-1000000</v>
      </c>
    </row>
    <row r="52" spans="1:14" ht="13.5" customHeight="1">
      <c r="A52" s="75" t="s">
        <v>86</v>
      </c>
      <c r="B52" s="76" t="s">
        <v>87</v>
      </c>
      <c r="C52" s="76"/>
      <c r="D52" s="76"/>
      <c r="E52" s="28">
        <f>+E19+E21+E30</f>
        <v>28149031.62</v>
      </c>
      <c r="F52" s="21">
        <f aca="true" t="shared" si="20" ref="F52:N52">+F19+F21+F30</f>
        <v>37917452.91</v>
      </c>
      <c r="G52" s="21">
        <f t="shared" si="20"/>
        <v>43630933.82</v>
      </c>
      <c r="H52" s="21">
        <f t="shared" si="20"/>
        <v>16045798.18</v>
      </c>
      <c r="I52" s="21">
        <f t="shared" si="20"/>
        <v>15037400</v>
      </c>
      <c r="J52" s="21">
        <f t="shared" si="20"/>
        <v>10457216</v>
      </c>
      <c r="K52" s="21">
        <f t="shared" si="20"/>
        <v>8848600</v>
      </c>
      <c r="L52" s="21">
        <f t="shared" si="20"/>
        <v>8066000</v>
      </c>
      <c r="M52" s="21">
        <f t="shared" si="20"/>
        <v>11066000</v>
      </c>
      <c r="N52" s="21">
        <f t="shared" si="20"/>
        <v>7066000</v>
      </c>
    </row>
    <row r="53" spans="1:14" ht="13.5" customHeight="1">
      <c r="A53" s="82" t="s">
        <v>88</v>
      </c>
      <c r="B53" s="83" t="s">
        <v>89</v>
      </c>
      <c r="C53" s="83"/>
      <c r="D53" s="83"/>
      <c r="E53" s="84">
        <f>E24+E26</f>
        <v>6617678.82</v>
      </c>
      <c r="F53" s="85">
        <f aca="true" t="shared" si="21" ref="F53:N53">F24+F26</f>
        <v>8822366</v>
      </c>
      <c r="G53" s="85">
        <f t="shared" si="21"/>
        <v>18630933.82</v>
      </c>
      <c r="H53" s="85">
        <f t="shared" si="21"/>
        <v>15045798.18</v>
      </c>
      <c r="I53" s="85">
        <f t="shared" si="21"/>
        <v>14037400</v>
      </c>
      <c r="J53" s="85">
        <f t="shared" si="21"/>
        <v>8457216</v>
      </c>
      <c r="K53" s="85">
        <f t="shared" si="21"/>
        <v>7848600</v>
      </c>
      <c r="L53" s="85">
        <f t="shared" si="21"/>
        <v>7066000</v>
      </c>
      <c r="M53" s="85">
        <f t="shared" si="21"/>
        <v>10066000</v>
      </c>
      <c r="N53" s="85">
        <f t="shared" si="21"/>
        <v>6066000</v>
      </c>
    </row>
    <row r="54" spans="1:14" ht="29.25" customHeight="1">
      <c r="A54" s="86" t="s">
        <v>90</v>
      </c>
      <c r="B54" s="87" t="s">
        <v>91</v>
      </c>
      <c r="C54" s="87"/>
      <c r="D54" s="87"/>
      <c r="E54" s="88">
        <v>11915982.22</v>
      </c>
      <c r="F54" s="88">
        <f aca="true" t="shared" si="22" ref="F54:N54">F57</f>
        <v>28302082.33</v>
      </c>
      <c r="G54" s="88">
        <f>G57</f>
        <v>25000000</v>
      </c>
      <c r="H54" s="88">
        <f t="shared" si="22"/>
        <v>1000000</v>
      </c>
      <c r="I54" s="88">
        <f t="shared" si="22"/>
        <v>1000000</v>
      </c>
      <c r="J54" s="88">
        <f t="shared" si="22"/>
        <v>2000000</v>
      </c>
      <c r="K54" s="88">
        <f t="shared" si="22"/>
        <v>1000000</v>
      </c>
      <c r="L54" s="88">
        <f t="shared" si="22"/>
        <v>1000000</v>
      </c>
      <c r="M54" s="88">
        <f t="shared" si="22"/>
        <v>1000000</v>
      </c>
      <c r="N54" s="88">
        <f t="shared" si="22"/>
        <v>1000000</v>
      </c>
    </row>
    <row r="55" spans="1:14" ht="14.25" customHeight="1">
      <c r="A55" s="89" t="s">
        <v>9</v>
      </c>
      <c r="B55" s="90" t="s">
        <v>92</v>
      </c>
      <c r="C55" s="90"/>
      <c r="D55" s="90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4.25" customHeight="1">
      <c r="A56" s="89" t="s">
        <v>11</v>
      </c>
      <c r="B56" s="90" t="s">
        <v>93</v>
      </c>
      <c r="C56" s="90"/>
      <c r="D56" s="90"/>
      <c r="E56" s="27"/>
      <c r="F56" s="27">
        <v>793004.58</v>
      </c>
      <c r="G56" s="27"/>
      <c r="H56" s="27"/>
      <c r="I56" s="27"/>
      <c r="J56" s="27"/>
      <c r="K56" s="27"/>
      <c r="L56" s="27"/>
      <c r="M56" s="27"/>
      <c r="N56" s="27"/>
    </row>
    <row r="57" spans="1:14" ht="14.25" customHeight="1">
      <c r="A57" s="89" t="s">
        <v>13</v>
      </c>
      <c r="B57" s="90" t="s">
        <v>94</v>
      </c>
      <c r="C57" s="90"/>
      <c r="D57" s="90"/>
      <c r="E57" s="27">
        <f>E54</f>
        <v>11915982.22</v>
      </c>
      <c r="F57" s="27">
        <v>28302082.33</v>
      </c>
      <c r="G57" s="27">
        <f aca="true" t="shared" si="23" ref="G57:N57">-G51</f>
        <v>25000000</v>
      </c>
      <c r="H57" s="27">
        <f t="shared" si="23"/>
        <v>1000000</v>
      </c>
      <c r="I57" s="27">
        <f t="shared" si="23"/>
        <v>1000000</v>
      </c>
      <c r="J57" s="27">
        <f t="shared" si="23"/>
        <v>2000000</v>
      </c>
      <c r="K57" s="27">
        <f t="shared" si="23"/>
        <v>1000000</v>
      </c>
      <c r="L57" s="27">
        <f t="shared" si="23"/>
        <v>1000000</v>
      </c>
      <c r="M57" s="27">
        <f t="shared" si="23"/>
        <v>1000000</v>
      </c>
      <c r="N57" s="27">
        <f t="shared" si="23"/>
        <v>1000000</v>
      </c>
    </row>
    <row r="58" spans="1:14" ht="14.25" customHeight="1">
      <c r="A58" s="89" t="s">
        <v>21</v>
      </c>
      <c r="B58" s="90" t="s">
        <v>95</v>
      </c>
      <c r="C58" s="90"/>
      <c r="D58" s="90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4.25" customHeight="1">
      <c r="A59" s="89" t="s">
        <v>23</v>
      </c>
      <c r="B59" s="90" t="s">
        <v>96</v>
      </c>
      <c r="C59" s="90"/>
      <c r="D59" s="90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ht="14.25" customHeight="1">
      <c r="A60" s="91" t="s">
        <v>97</v>
      </c>
      <c r="B60" s="92" t="s">
        <v>98</v>
      </c>
      <c r="C60" s="92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4" ht="29.25" customHeight="1">
      <c r="A61" s="94" t="s">
        <v>99</v>
      </c>
      <c r="B61" s="95" t="s">
        <v>100</v>
      </c>
      <c r="C61" s="95"/>
      <c r="D61" s="95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8:14" ht="13.5">
      <c r="H62" s="97"/>
      <c r="I62" s="97"/>
      <c r="J62" s="97"/>
      <c r="K62" s="97"/>
      <c r="L62" s="97"/>
      <c r="M62" s="97"/>
      <c r="N62" s="97"/>
    </row>
    <row r="63" spans="8:14" ht="13.5">
      <c r="H63" s="97"/>
      <c r="I63" s="97"/>
      <c r="J63" s="97"/>
      <c r="K63" s="97"/>
      <c r="L63" s="97"/>
      <c r="M63" s="97"/>
      <c r="N63" s="97"/>
    </row>
    <row r="64" spans="1:14" ht="13.5">
      <c r="A64" s="98" t="s">
        <v>101</v>
      </c>
      <c r="H64" s="97"/>
      <c r="I64" s="97"/>
      <c r="J64" s="97"/>
      <c r="K64" s="97"/>
      <c r="L64" s="97"/>
      <c r="M64" s="97"/>
      <c r="N64" s="97"/>
    </row>
    <row r="65" spans="1:14" ht="13.5">
      <c r="A65" s="98"/>
      <c r="H65" s="97"/>
      <c r="I65" s="97"/>
      <c r="J65" s="97"/>
      <c r="K65" s="97"/>
      <c r="L65" s="97"/>
      <c r="M65" s="97"/>
      <c r="N65" s="97"/>
    </row>
    <row r="66" spans="1:14" ht="13.5">
      <c r="A66" s="98"/>
      <c r="H66" s="97"/>
      <c r="I66" s="97"/>
      <c r="J66" s="97"/>
      <c r="K66" s="97"/>
      <c r="L66" s="97"/>
      <c r="M66" s="97"/>
      <c r="N66" s="97"/>
    </row>
    <row r="67" spans="1:7" s="2" customFormat="1" ht="13.5">
      <c r="A67" s="98"/>
      <c r="B67" s="1"/>
      <c r="C67" s="1"/>
      <c r="D67" s="1"/>
      <c r="E67" s="1"/>
      <c r="F67" s="1"/>
      <c r="G67" s="1"/>
    </row>
    <row r="68" ht="13.5">
      <c r="A68" s="98" t="s">
        <v>102</v>
      </c>
    </row>
    <row r="69" ht="13.5">
      <c r="A69" s="98"/>
    </row>
  </sheetData>
  <mergeCells count="60">
    <mergeCell ref="A1:C1"/>
    <mergeCell ref="M1:P1"/>
    <mergeCell ref="A2:N2"/>
    <mergeCell ref="A4:D4"/>
    <mergeCell ref="A5:A6"/>
    <mergeCell ref="B5:D6"/>
    <mergeCell ref="E5:E6"/>
    <mergeCell ref="F5:N5"/>
    <mergeCell ref="B7:D7"/>
    <mergeCell ref="C8:D8"/>
    <mergeCell ref="C9:D9"/>
    <mergeCell ref="B11:D11"/>
    <mergeCell ref="C12:D12"/>
    <mergeCell ref="C13:D13"/>
    <mergeCell ref="C14:D14"/>
    <mergeCell ref="C15:D15"/>
    <mergeCell ref="C17:D17"/>
    <mergeCell ref="B18:D18"/>
    <mergeCell ref="B19:D19"/>
    <mergeCell ref="C20:D20"/>
    <mergeCell ref="B21:D21"/>
    <mergeCell ref="B22:D22"/>
    <mergeCell ref="B23:D23"/>
    <mergeCell ref="C24:D24"/>
    <mergeCell ref="C25:D25"/>
    <mergeCell ref="B26:D26"/>
    <mergeCell ref="B27:D27"/>
    <mergeCell ref="B28:D28"/>
    <mergeCell ref="C29:D29"/>
    <mergeCell ref="B30:D30"/>
    <mergeCell ref="B31:D31"/>
    <mergeCell ref="B32:D32"/>
    <mergeCell ref="C33:D33"/>
    <mergeCell ref="C34:D34"/>
    <mergeCell ref="B35:D35"/>
    <mergeCell ref="A36:A37"/>
    <mergeCell ref="B36:D36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</mergeCells>
  <printOptions/>
  <pageMargins left="0.31527777777777777" right="0.31527777777777777" top="0.3541666666666667" bottom="0.39375" header="0.5118055555555555" footer="0.5118055555555555"/>
  <pageSetup horizontalDpi="300" verticalDpi="300" orientation="landscape" paperSize="9" scale="75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majka_l</cp:lastModifiedBy>
  <cp:lastPrinted>2011-04-06T14:44:19Z</cp:lastPrinted>
  <dcterms:created xsi:type="dcterms:W3CDTF">2010-09-17T02:30:46Z</dcterms:created>
  <dcterms:modified xsi:type="dcterms:W3CDTF">2011-04-07T09:30:04Z</dcterms:modified>
  <cp:category/>
  <cp:version/>
  <cp:contentType/>
  <cp:contentStatus/>
</cp:coreProperties>
</file>