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'Arkusz1'!$A$1:$O$119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<sst xmlns="http://schemas.openxmlformats.org/spreadsheetml/2006/main" count="167" uniqueCount="91">
  <si>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</si>
  <si>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</si>
  <si>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</si>
  <si>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</si>
  <si>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</si>
  <si>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</si>
  <si>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</si>
  <si>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</si>
  <si>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</si>
  <si>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</si>
  <si>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</si>
  <si>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</si>
  <si>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</si>
  <si>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</si>
  <si>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</si>
  <si>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</si>
  <si>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</si>
  <si>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</si>
  <si>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</si>
  <si>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</si>
  <si>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</si>
  <si>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</si>
  <si>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</si>
  <si>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</si>
  <si>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</si>
  <si>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</si>
  <si>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</si>
  <si>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</si>
  <si>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</si>
  <si>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</si>
  <si>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</si>
  <si>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</si>
  <si>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</si>
  <si>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</si>
  <si>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Przebudowa istniejącej sieci drogowej - Most na rzece Łupii w ul.1 Maja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</si>
  <si>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</si>
  <si>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</si>
  <si>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</si>
  <si>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</si>
  <si>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</si>
  <si>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</si>
  <si>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</si>
  <si>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</si>
  <si>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</si>
  <si>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</si>
  <si>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</si>
  <si>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</si>
  <si>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</si>
  <si>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</si>
  <si>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</si>
  <si>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</si>
  <si>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</si>
  <si>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</si>
  <si>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</si>
  <si>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</si>
  <si>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</si>
  <si>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</si>
  <si>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</si>
  <si>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</si>
  <si>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</si>
  <si>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</si>
  <si>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Przebudowa ulicy Moniuszki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</si>
  <si>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</si>
  <si>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</si>
  <si>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</si>
  <si>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</si>
  <si>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</si>
  <si>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>Wykaz przedsięwzięć w latach 2011-2016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</si>
  <si>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</si>
  <si>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</si>
  <si>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</si>
  <si>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</si>
  <si>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</si>
  <si>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</si>
  <si>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>Pozostała dizałalność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</si>
  <si>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</si>
  <si>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</si>
  <si>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</si>
  <si>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</si>
  <si>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Przebudowa ul. B. Prusa przy budynkach nr 2,4 i 6 oraz odcinka ul. Iwaszkiewicza</t>
  </si>
  <si>
    <t>Zespół Szkół Zawodowych Nr 1</t>
  </si>
  <si>
    <t xml:space="preserve">Zagospodarowanie przestrzenne obszaru objętego ochroną konserwatorską -Trakt Dworcowy - etap I plac przed dworcem  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</si>
  <si>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</si>
  <si>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</si>
  <si>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</si>
  <si>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</si>
  <si>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</si>
  <si>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</si>
  <si>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</si>
  <si>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wydatki majatkowe</t>
  </si>
  <si>
    <t>Budowa drogi od ulicy Łowickiej do ulicy W. Waryńskiego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</si>
</sst>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4" fontId="6" fillId="0" borderId="12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 wrapText="1"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7" fillId="39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33" borderId="14" xfId="0" applyNumberFormat="1" applyFont="1" applyFill="1" applyBorder="1" applyAlignment="1" applyProtection="1">
      <alignment wrapText="1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6" fillId="38" borderId="14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 wrapText="1"/>
      <protection/>
    </xf>
    <xf numFmtId="0" fontId="6" fillId="34" borderId="12" xfId="0" applyNumberFormat="1" applyFont="1" applyFill="1" applyBorder="1" applyAlignment="1" applyProtection="1">
      <alignment/>
      <protection/>
    </xf>
    <xf numFmtId="4" fontId="6" fillId="34" borderId="12" xfId="0" applyNumberFormat="1" applyFont="1" applyFill="1" applyBorder="1" applyAlignment="1" applyProtection="1">
      <alignment/>
      <protection/>
    </xf>
    <xf numFmtId="4" fontId="7" fillId="34" borderId="12" xfId="0" applyNumberFormat="1" applyFont="1" applyFill="1" applyBorder="1" applyAlignment="1" applyProtection="1">
      <alignment/>
      <protection/>
    </xf>
    <xf numFmtId="4" fontId="7" fillId="37" borderId="12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6" fillId="33" borderId="1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wrapText="1" shrinkToFit="1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7" fillId="39" borderId="10" xfId="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/>
      <protection/>
    </xf>
    <xf numFmtId="4" fontId="6" fillId="34" borderId="14" xfId="0" applyNumberFormat="1" applyFont="1" applyFill="1" applyBorder="1" applyAlignment="1" applyProtection="1">
      <alignment/>
      <protection/>
    </xf>
    <xf numFmtId="4" fontId="7" fillId="34" borderId="14" xfId="0" applyNumberFormat="1" applyFont="1" applyFill="1" applyBorder="1" applyAlignment="1" applyProtection="1">
      <alignment/>
      <protection/>
    </xf>
    <xf numFmtId="4" fontId="6" fillId="37" borderId="14" xfId="0" applyNumberFormat="1" applyFont="1" applyFill="1" applyBorder="1" applyAlignment="1" applyProtection="1">
      <alignment/>
      <protection/>
    </xf>
    <xf numFmtId="0" fontId="6" fillId="35" borderId="12" xfId="0" applyNumberFormat="1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/>
    </xf>
    <xf numFmtId="4" fontId="6" fillId="39" borderId="12" xfId="0" applyNumberFormat="1" applyFont="1" applyFill="1" applyBorder="1" applyAlignment="1" applyProtection="1">
      <alignment/>
      <protection/>
    </xf>
    <xf numFmtId="0" fontId="7" fillId="39" borderId="10" xfId="0" applyNumberFormat="1" applyFont="1" applyFill="1" applyBorder="1" applyAlignment="1" applyProtection="1">
      <alignment horizontal="left"/>
      <protection/>
    </xf>
    <xf numFmtId="0" fontId="0" fillId="39" borderId="1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horizontal="left"/>
      <protection/>
    </xf>
    <xf numFmtId="0" fontId="0" fillId="38" borderId="10" xfId="0" applyNumberFormat="1" applyFont="1" applyFill="1" applyBorder="1" applyAlignment="1" applyProtection="1">
      <alignment/>
      <protection/>
    </xf>
    <xf numFmtId="0" fontId="7" fillId="39" borderId="10" xfId="0" applyNumberFormat="1" applyFont="1" applyFill="1" applyBorder="1" applyAlignment="1" applyProtection="1">
      <alignment horizontal="left" wrapText="1"/>
      <protection/>
    </xf>
    <xf numFmtId="0" fontId="7" fillId="38" borderId="10" xfId="0" applyNumberFormat="1" applyFont="1" applyFill="1" applyBorder="1" applyAlignment="1" applyProtection="1">
      <alignment horizontal="left" wrapText="1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0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3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39" borderId="16" xfId="0" applyNumberFormat="1" applyFont="1" applyFill="1" applyBorder="1" applyAlignment="1" applyProtection="1">
      <alignment horizontal="center"/>
      <protection/>
    </xf>
    <xf numFmtId="0" fontId="6" fillId="39" borderId="17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3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8" xfId="0" applyFont="1" applyFill="1" applyBorder="1" applyAlignment="1">
      <alignment wrapText="1" shrinkToFit="1"/>
    </xf>
    <xf numFmtId="0" fontId="1" fillId="34" borderId="17" xfId="0" applyFont="1" applyFill="1" applyBorder="1" applyAlignment="1">
      <alignment wrapText="1" shrinkToFit="1"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3" xfId="0" applyNumberFormat="1" applyFont="1" applyFill="1" applyBorder="1" applyAlignment="1" applyProtection="1">
      <alignment horizontal="left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3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7" fillId="34" borderId="19" xfId="0" applyNumberFormat="1" applyFont="1" applyFill="1" applyBorder="1" applyAlignment="1" applyProtection="1">
      <alignment horizontal="left"/>
      <protection/>
    </xf>
    <xf numFmtId="0" fontId="7" fillId="34" borderId="20" xfId="0" applyNumberFormat="1" applyFont="1" applyFill="1" applyBorder="1" applyAlignment="1" applyProtection="1">
      <alignment horizontal="left"/>
      <protection/>
    </xf>
    <xf numFmtId="0" fontId="7" fillId="34" borderId="21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view="pageBreakPreview" zoomScaleNormal="75" zoomScaleSheetLayoutView="100" zoomScalePageLayoutView="0" workbookViewId="0" topLeftCell="A1">
      <pane ySplit="8" topLeftCell="A89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6.851562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68"/>
      <c r="B1" s="68"/>
      <c r="C1" s="68"/>
    </row>
    <row r="2" spans="1:14" ht="12.75">
      <c r="A2" s="106" t="s">
        <v>60</v>
      </c>
      <c r="B2" s="106"/>
      <c r="M2" s="106" t="s">
        <v>60</v>
      </c>
      <c r="N2" s="106"/>
    </row>
    <row r="3" spans="1:15" ht="30" customHeight="1">
      <c r="A3" s="112" t="s">
        <v>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47.25" customHeight="1">
      <c r="A4" s="95" t="s">
        <v>5</v>
      </c>
      <c r="B4" s="96" t="s">
        <v>21</v>
      </c>
      <c r="C4" s="94" t="s">
        <v>7</v>
      </c>
      <c r="D4" s="94" t="s">
        <v>9</v>
      </c>
      <c r="E4" s="94" t="s">
        <v>29</v>
      </c>
      <c r="F4" s="94"/>
      <c r="G4" s="94" t="s">
        <v>10</v>
      </c>
      <c r="H4" s="10" t="s">
        <v>65</v>
      </c>
      <c r="I4" s="91" t="s">
        <v>0</v>
      </c>
      <c r="J4" s="92"/>
      <c r="K4" s="92"/>
      <c r="L4" s="92"/>
      <c r="M4" s="92"/>
      <c r="N4" s="93"/>
      <c r="O4" s="5" t="s">
        <v>3</v>
      </c>
    </row>
    <row r="5" spans="1:15" ht="16.5" customHeight="1">
      <c r="A5" s="95"/>
      <c r="B5" s="97"/>
      <c r="C5" s="95"/>
      <c r="D5" s="95"/>
      <c r="E5" s="4" t="s">
        <v>6</v>
      </c>
      <c r="F5" s="4" t="s">
        <v>8</v>
      </c>
      <c r="G5" s="94"/>
      <c r="H5" s="5" t="s">
        <v>66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5" customFormat="1" ht="18" customHeight="1">
      <c r="A6" s="124" t="s">
        <v>4</v>
      </c>
      <c r="B6" s="125"/>
      <c r="C6" s="126"/>
      <c r="D6" s="31"/>
      <c r="E6" s="31"/>
      <c r="F6" s="31"/>
      <c r="G6" s="32">
        <f>H6+I6+J6+K6+L6+M6+N6</f>
        <v>268427626.74999997</v>
      </c>
      <c r="H6" s="32">
        <f aca="true" t="shared" si="0" ref="H6:N6">H7+H8</f>
        <v>27191505.709999997</v>
      </c>
      <c r="I6" s="32">
        <f t="shared" si="0"/>
        <v>29248298.03</v>
      </c>
      <c r="J6" s="32">
        <f t="shared" si="0"/>
        <v>50597781.3</v>
      </c>
      <c r="K6" s="32">
        <f t="shared" si="0"/>
        <v>63281211.489999995</v>
      </c>
      <c r="L6" s="32">
        <f t="shared" si="0"/>
        <v>50353137</v>
      </c>
      <c r="M6" s="32">
        <f t="shared" si="0"/>
        <v>47655693.22</v>
      </c>
      <c r="N6" s="32">
        <f t="shared" si="0"/>
        <v>100000</v>
      </c>
      <c r="O6" s="32">
        <f>G6-H6</f>
        <v>241236121.03999996</v>
      </c>
    </row>
    <row r="7" spans="1:15" s="36" customFormat="1" ht="17.25" customHeight="1">
      <c r="A7" s="33"/>
      <c r="B7" s="33"/>
      <c r="C7" s="33" t="s">
        <v>2</v>
      </c>
      <c r="D7" s="33"/>
      <c r="E7" s="33"/>
      <c r="F7" s="33"/>
      <c r="G7" s="32">
        <f>H7+I7+J7+K7+L7+M7+N7</f>
        <v>38396059.55</v>
      </c>
      <c r="H7" s="34">
        <f>H10+H68+H102+H106</f>
        <v>7564568</v>
      </c>
      <c r="I7" s="34">
        <f aca="true" t="shared" si="1" ref="I7:N7">I10+I102+I106</f>
        <v>8754381.04</v>
      </c>
      <c r="J7" s="34">
        <f t="shared" si="1"/>
        <v>9907148.17</v>
      </c>
      <c r="K7" s="34">
        <f t="shared" si="1"/>
        <v>9404962.34</v>
      </c>
      <c r="L7" s="34">
        <f t="shared" si="1"/>
        <v>1600000</v>
      </c>
      <c r="M7" s="34">
        <f t="shared" si="1"/>
        <v>1065000</v>
      </c>
      <c r="N7" s="34">
        <f t="shared" si="1"/>
        <v>100000</v>
      </c>
      <c r="O7" s="32">
        <f aca="true" t="shared" si="2" ref="O7:O112">G7-H7</f>
        <v>30831491.549999997</v>
      </c>
    </row>
    <row r="8" spans="1:15" s="36" customFormat="1" ht="17.25" customHeight="1">
      <c r="A8" s="33"/>
      <c r="B8" s="33"/>
      <c r="C8" s="33" t="s">
        <v>1</v>
      </c>
      <c r="D8" s="33"/>
      <c r="E8" s="33"/>
      <c r="F8" s="33"/>
      <c r="G8" s="32">
        <f aca="true" t="shared" si="3" ref="G8:G14">H8+I8+J8+K8+L8+M8</f>
        <v>230031567.2</v>
      </c>
      <c r="H8" s="34">
        <f aca="true" t="shared" si="4" ref="H8:N8">H11</f>
        <v>19626937.709999997</v>
      </c>
      <c r="I8" s="34">
        <f t="shared" si="4"/>
        <v>20493916.990000002</v>
      </c>
      <c r="J8" s="34">
        <f t="shared" si="4"/>
        <v>40690633.129999995</v>
      </c>
      <c r="K8" s="34">
        <f t="shared" si="4"/>
        <v>53876249.15</v>
      </c>
      <c r="L8" s="34">
        <f t="shared" si="4"/>
        <v>48753137</v>
      </c>
      <c r="M8" s="34">
        <f t="shared" si="4"/>
        <v>46590693.22</v>
      </c>
      <c r="N8" s="34">
        <f t="shared" si="4"/>
        <v>0</v>
      </c>
      <c r="O8" s="32">
        <f t="shared" si="2"/>
        <v>210404629.48999998</v>
      </c>
    </row>
    <row r="9" spans="1:15" ht="16.5" customHeight="1">
      <c r="A9" s="107" t="s">
        <v>39</v>
      </c>
      <c r="B9" s="108"/>
      <c r="C9" s="109"/>
      <c r="D9" s="7"/>
      <c r="E9" s="7"/>
      <c r="F9" s="7"/>
      <c r="G9" s="14">
        <f t="shared" si="3"/>
        <v>232559234.75</v>
      </c>
      <c r="H9" s="14">
        <f>H11+H10</f>
        <v>19626937.709999997</v>
      </c>
      <c r="I9" s="14">
        <f aca="true" t="shared" si="5" ref="I9:N9">I10+I11</f>
        <v>21146298.03</v>
      </c>
      <c r="J9" s="14">
        <f t="shared" si="5"/>
        <v>41980957.3</v>
      </c>
      <c r="K9" s="14">
        <f t="shared" si="5"/>
        <v>54461211.49</v>
      </c>
      <c r="L9" s="14">
        <f t="shared" si="5"/>
        <v>48753137</v>
      </c>
      <c r="M9" s="46">
        <f t="shared" si="5"/>
        <v>46590693.22</v>
      </c>
      <c r="N9" s="46">
        <f t="shared" si="5"/>
        <v>0</v>
      </c>
      <c r="O9" s="46">
        <f t="shared" si="2"/>
        <v>212932297.04</v>
      </c>
    </row>
    <row r="10" spans="1:15" s="18" customFormat="1" ht="17.25" customHeight="1">
      <c r="A10" s="101" t="s">
        <v>40</v>
      </c>
      <c r="B10" s="110"/>
      <c r="C10" s="111"/>
      <c r="D10" s="8"/>
      <c r="E10" s="8"/>
      <c r="F10" s="8"/>
      <c r="G10" s="14">
        <f t="shared" si="3"/>
        <v>2527667.55</v>
      </c>
      <c r="H10" s="9">
        <f>H31</f>
        <v>0</v>
      </c>
      <c r="I10" s="9">
        <f aca="true" t="shared" si="6" ref="I10:O10">I31</f>
        <v>652381.04</v>
      </c>
      <c r="J10" s="9">
        <f t="shared" si="6"/>
        <v>1290324.17</v>
      </c>
      <c r="K10" s="9">
        <f t="shared" si="6"/>
        <v>584962.34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2527667.55</v>
      </c>
    </row>
    <row r="11" spans="1:15" s="18" customFormat="1" ht="19.5" customHeight="1">
      <c r="A11" s="101" t="s">
        <v>41</v>
      </c>
      <c r="B11" s="102"/>
      <c r="C11" s="103"/>
      <c r="D11" s="8"/>
      <c r="E11" s="8"/>
      <c r="F11" s="8"/>
      <c r="G11" s="14">
        <f t="shared" si="3"/>
        <v>230031567.2</v>
      </c>
      <c r="H11" s="9">
        <f aca="true" t="shared" si="7" ref="H11:N11">H14+H69</f>
        <v>19626937.709999997</v>
      </c>
      <c r="I11" s="9">
        <f t="shared" si="7"/>
        <v>20493916.990000002</v>
      </c>
      <c r="J11" s="9">
        <f t="shared" si="7"/>
        <v>40690633.129999995</v>
      </c>
      <c r="K11" s="9">
        <f t="shared" si="7"/>
        <v>53876249.15</v>
      </c>
      <c r="L11" s="9">
        <f t="shared" si="7"/>
        <v>48753137</v>
      </c>
      <c r="M11" s="9">
        <f t="shared" si="7"/>
        <v>46590693.22</v>
      </c>
      <c r="N11" s="9">
        <f t="shared" si="7"/>
        <v>0</v>
      </c>
      <c r="O11" s="46">
        <f t="shared" si="2"/>
        <v>210404629.48999998</v>
      </c>
    </row>
    <row r="12" spans="1:15" s="38" customFormat="1" ht="44.25" customHeight="1">
      <c r="A12" s="98" t="s">
        <v>42</v>
      </c>
      <c r="B12" s="99"/>
      <c r="C12" s="100"/>
      <c r="D12" s="23"/>
      <c r="E12" s="23"/>
      <c r="F12" s="23"/>
      <c r="G12" s="27">
        <f t="shared" si="3"/>
        <v>51972607.91</v>
      </c>
      <c r="H12" s="27">
        <f>H13+H14</f>
        <v>13481000.479999999</v>
      </c>
      <c r="I12" s="27">
        <f aca="true" t="shared" si="8" ref="I12:N12">I13+I14</f>
        <v>16407616.5</v>
      </c>
      <c r="J12" s="27">
        <f t="shared" si="8"/>
        <v>11987696.889999999</v>
      </c>
      <c r="K12" s="27">
        <f t="shared" si="8"/>
        <v>10096294.040000001</v>
      </c>
      <c r="L12" s="27">
        <f t="shared" si="8"/>
        <v>0</v>
      </c>
      <c r="M12" s="27">
        <f t="shared" si="8"/>
        <v>0</v>
      </c>
      <c r="N12" s="27">
        <f t="shared" si="8"/>
        <v>0</v>
      </c>
      <c r="O12" s="27">
        <f>O13+O14</f>
        <v>38491607.43</v>
      </c>
    </row>
    <row r="13" spans="1:15" s="38" customFormat="1" ht="19.5" customHeight="1">
      <c r="A13" s="121" t="s">
        <v>40</v>
      </c>
      <c r="B13" s="122"/>
      <c r="C13" s="123"/>
      <c r="D13" s="25"/>
      <c r="E13" s="25"/>
      <c r="F13" s="25"/>
      <c r="G13" s="27">
        <f t="shared" si="3"/>
        <v>2527667.55</v>
      </c>
      <c r="H13" s="24">
        <f>H31</f>
        <v>0</v>
      </c>
      <c r="I13" s="24">
        <f aca="true" t="shared" si="9" ref="I13:N13">I31</f>
        <v>652381.04</v>
      </c>
      <c r="J13" s="24">
        <f t="shared" si="9"/>
        <v>1290324.17</v>
      </c>
      <c r="K13" s="24">
        <f t="shared" si="9"/>
        <v>584962.34</v>
      </c>
      <c r="L13" s="24">
        <f t="shared" si="9"/>
        <v>0</v>
      </c>
      <c r="M13" s="24">
        <f t="shared" si="9"/>
        <v>0</v>
      </c>
      <c r="N13" s="24">
        <f t="shared" si="9"/>
        <v>0</v>
      </c>
      <c r="O13" s="44">
        <f>G13-H13</f>
        <v>2527667.55</v>
      </c>
    </row>
    <row r="14" spans="1:15" s="38" customFormat="1" ht="17.25" customHeight="1">
      <c r="A14" s="128" t="s">
        <v>41</v>
      </c>
      <c r="B14" s="129"/>
      <c r="C14" s="130"/>
      <c r="D14" s="71"/>
      <c r="E14" s="71"/>
      <c r="F14" s="71"/>
      <c r="G14" s="72">
        <f t="shared" si="3"/>
        <v>49444940.36</v>
      </c>
      <c r="H14" s="73">
        <f>H15+H24+H32+H62</f>
        <v>13481000.479999999</v>
      </c>
      <c r="I14" s="73">
        <f aca="true" t="shared" si="10" ref="I14:N14">I15+I24+I32+I62</f>
        <v>15755235.46</v>
      </c>
      <c r="J14" s="73">
        <f>J15+J24+J32+J62</f>
        <v>10697372.719999999</v>
      </c>
      <c r="K14" s="73">
        <f t="shared" si="10"/>
        <v>9511331.700000001</v>
      </c>
      <c r="L14" s="73">
        <f t="shared" si="10"/>
        <v>0</v>
      </c>
      <c r="M14" s="73">
        <f t="shared" si="10"/>
        <v>0</v>
      </c>
      <c r="N14" s="73">
        <f t="shared" si="10"/>
        <v>0</v>
      </c>
      <c r="O14" s="74">
        <f t="shared" si="2"/>
        <v>35963939.88</v>
      </c>
    </row>
    <row r="15" spans="1:15" s="79" customFormat="1" ht="17.25" customHeight="1">
      <c r="A15" s="78">
        <v>600</v>
      </c>
      <c r="B15" s="78"/>
      <c r="C15" s="82" t="s">
        <v>22</v>
      </c>
      <c r="D15" s="70"/>
      <c r="E15" s="70"/>
      <c r="F15" s="70"/>
      <c r="G15" s="49">
        <v>2961270.16</v>
      </c>
      <c r="H15" s="48">
        <v>259987.03</v>
      </c>
      <c r="I15" s="48">
        <v>2688983.13</v>
      </c>
      <c r="J15" s="48">
        <v>12300</v>
      </c>
      <c r="K15" s="48">
        <v>0</v>
      </c>
      <c r="L15" s="48">
        <v>0</v>
      </c>
      <c r="M15" s="48">
        <v>0</v>
      </c>
      <c r="N15" s="48">
        <v>0</v>
      </c>
      <c r="O15" s="74">
        <f t="shared" si="2"/>
        <v>2701283.1300000004</v>
      </c>
    </row>
    <row r="16" spans="1:15" s="79" customFormat="1" ht="17.25" customHeight="1">
      <c r="A16" s="78"/>
      <c r="B16" s="78">
        <v>60015</v>
      </c>
      <c r="C16" s="82" t="s">
        <v>47</v>
      </c>
      <c r="D16" s="70"/>
      <c r="E16" s="70"/>
      <c r="F16" s="70"/>
      <c r="G16" s="49">
        <v>2961270.16</v>
      </c>
      <c r="H16" s="48">
        <v>259987.03</v>
      </c>
      <c r="I16" s="48">
        <v>2688983.13</v>
      </c>
      <c r="J16" s="48">
        <v>12300</v>
      </c>
      <c r="K16" s="48">
        <v>0</v>
      </c>
      <c r="L16" s="48">
        <v>0</v>
      </c>
      <c r="M16" s="48">
        <v>0</v>
      </c>
      <c r="N16" s="48">
        <v>0</v>
      </c>
      <c r="O16" s="74">
        <f t="shared" si="2"/>
        <v>2701283.1300000004</v>
      </c>
    </row>
    <row r="17" spans="1:15" s="81" customFormat="1" ht="17.25" customHeight="1">
      <c r="A17" s="80"/>
      <c r="B17" s="80"/>
      <c r="C17" s="83" t="s">
        <v>41</v>
      </c>
      <c r="D17" s="69"/>
      <c r="E17" s="69"/>
      <c r="F17" s="69"/>
      <c r="G17" s="46">
        <v>2961270.16</v>
      </c>
      <c r="H17" s="47">
        <v>259987.03</v>
      </c>
      <c r="I17" s="47">
        <v>2688983.13</v>
      </c>
      <c r="J17" s="47">
        <v>12300</v>
      </c>
      <c r="K17" s="47">
        <v>0</v>
      </c>
      <c r="L17" s="47">
        <v>0</v>
      </c>
      <c r="M17" s="47">
        <v>0</v>
      </c>
      <c r="N17" s="47">
        <v>0</v>
      </c>
      <c r="O17" s="74">
        <f t="shared" si="2"/>
        <v>2701283.1300000004</v>
      </c>
    </row>
    <row r="18" spans="1:15" s="81" customFormat="1" ht="40.5" customHeight="1">
      <c r="A18" s="80">
        <v>1</v>
      </c>
      <c r="B18" s="80"/>
      <c r="C18" s="83" t="s">
        <v>81</v>
      </c>
      <c r="D18" s="69" t="s">
        <v>37</v>
      </c>
      <c r="E18" s="69">
        <v>2010</v>
      </c>
      <c r="F18" s="69">
        <v>2012</v>
      </c>
      <c r="G18" s="46">
        <v>2961270.16</v>
      </c>
      <c r="H18" s="47">
        <v>259987.03</v>
      </c>
      <c r="I18" s="47">
        <v>2688983.13</v>
      </c>
      <c r="J18" s="47">
        <v>12300</v>
      </c>
      <c r="K18" s="47">
        <v>0</v>
      </c>
      <c r="L18" s="47">
        <v>0</v>
      </c>
      <c r="M18" s="47">
        <v>0</v>
      </c>
      <c r="N18" s="47">
        <v>0</v>
      </c>
      <c r="O18" s="74">
        <f t="shared" si="2"/>
        <v>2701283.1300000004</v>
      </c>
    </row>
    <row r="19" spans="1:15" s="81" customFormat="1" ht="17.25" customHeight="1">
      <c r="A19" s="80"/>
      <c r="B19" s="80"/>
      <c r="C19" s="83" t="s">
        <v>41</v>
      </c>
      <c r="D19" s="69"/>
      <c r="E19" s="69"/>
      <c r="F19" s="69"/>
      <c r="G19" s="46">
        <v>2961270.16</v>
      </c>
      <c r="H19" s="47">
        <v>259987.03</v>
      </c>
      <c r="I19" s="47">
        <v>2688983.13</v>
      </c>
      <c r="J19" s="47">
        <v>12300</v>
      </c>
      <c r="K19" s="47">
        <v>0</v>
      </c>
      <c r="L19" s="47">
        <v>0</v>
      </c>
      <c r="M19" s="47">
        <v>0</v>
      </c>
      <c r="N19" s="47">
        <v>0</v>
      </c>
      <c r="O19" s="74">
        <f t="shared" si="2"/>
        <v>2701283.1300000004</v>
      </c>
    </row>
    <row r="20" spans="1:15" s="81" customFormat="1" ht="17.25" customHeight="1">
      <c r="A20" s="80"/>
      <c r="B20" s="80"/>
      <c r="C20" s="83" t="s">
        <v>63</v>
      </c>
      <c r="D20" s="69"/>
      <c r="E20" s="69"/>
      <c r="F20" s="69"/>
      <c r="G20" s="46">
        <v>444190.53</v>
      </c>
      <c r="H20" s="47">
        <v>38998.05</v>
      </c>
      <c r="I20" s="47">
        <v>403347.48</v>
      </c>
      <c r="J20" s="47">
        <v>1845</v>
      </c>
      <c r="K20" s="47">
        <v>0</v>
      </c>
      <c r="L20" s="47">
        <v>0</v>
      </c>
      <c r="M20" s="47">
        <v>0</v>
      </c>
      <c r="N20" s="47">
        <v>0</v>
      </c>
      <c r="O20" s="74">
        <f t="shared" si="2"/>
        <v>405192.48000000004</v>
      </c>
    </row>
    <row r="21" spans="1:15" s="81" customFormat="1" ht="17.25" customHeight="1">
      <c r="A21" s="80"/>
      <c r="B21" s="80"/>
      <c r="C21" s="83" t="s">
        <v>64</v>
      </c>
      <c r="D21" s="69"/>
      <c r="E21" s="69"/>
      <c r="F21" s="69"/>
      <c r="G21" s="46">
        <v>2517079.63</v>
      </c>
      <c r="H21" s="47">
        <v>220988.98</v>
      </c>
      <c r="I21" s="47">
        <v>2285635.65</v>
      </c>
      <c r="J21" s="47">
        <v>10455</v>
      </c>
      <c r="K21" s="47">
        <v>0</v>
      </c>
      <c r="L21" s="47">
        <v>0</v>
      </c>
      <c r="M21" s="47">
        <v>0</v>
      </c>
      <c r="N21" s="47">
        <v>0</v>
      </c>
      <c r="O21" s="74">
        <f t="shared" si="2"/>
        <v>2296090.65</v>
      </c>
    </row>
    <row r="22" spans="1:15" s="30" customFormat="1" ht="24.75" customHeight="1">
      <c r="A22" s="114">
        <v>700</v>
      </c>
      <c r="B22" s="115"/>
      <c r="C22" s="75" t="s">
        <v>32</v>
      </c>
      <c r="D22" s="75"/>
      <c r="E22" s="75"/>
      <c r="F22" s="75"/>
      <c r="G22" s="76">
        <f aca="true" t="shared" si="11" ref="G22:G28">H22+I22+J22+K22+L22+M22</f>
        <v>29619413.35</v>
      </c>
      <c r="H22" s="76">
        <f>16434651.82-3261828.37</f>
        <v>13172823.45</v>
      </c>
      <c r="I22" s="76">
        <f aca="true" t="shared" si="12" ref="I22:N23">I23</f>
        <v>13029352.33</v>
      </c>
      <c r="J22" s="76">
        <f t="shared" si="12"/>
        <v>3417237.57</v>
      </c>
      <c r="K22" s="76">
        <f t="shared" si="12"/>
        <v>0</v>
      </c>
      <c r="L22" s="77">
        <f t="shared" si="12"/>
        <v>0</v>
      </c>
      <c r="M22" s="77">
        <f t="shared" si="12"/>
        <v>0</v>
      </c>
      <c r="N22" s="77">
        <f t="shared" si="12"/>
        <v>0</v>
      </c>
      <c r="O22" s="77">
        <f t="shared" si="2"/>
        <v>16446589.900000002</v>
      </c>
    </row>
    <row r="23" spans="1:15" s="30" customFormat="1" ht="24.75" customHeight="1">
      <c r="A23" s="28"/>
      <c r="B23" s="28">
        <v>70005</v>
      </c>
      <c r="C23" s="28" t="s">
        <v>33</v>
      </c>
      <c r="D23" s="28"/>
      <c r="E23" s="28"/>
      <c r="F23" s="28"/>
      <c r="G23" s="29">
        <f t="shared" si="11"/>
        <v>29619413.35</v>
      </c>
      <c r="H23" s="29">
        <f>16434651.82-3261828.37</f>
        <v>13172823.45</v>
      </c>
      <c r="I23" s="29">
        <f t="shared" si="12"/>
        <v>13029352.33</v>
      </c>
      <c r="J23" s="29">
        <f t="shared" si="12"/>
        <v>3417237.57</v>
      </c>
      <c r="K23" s="29">
        <f t="shared" si="12"/>
        <v>0</v>
      </c>
      <c r="L23" s="49">
        <f t="shared" si="12"/>
        <v>0</v>
      </c>
      <c r="M23" s="49">
        <f t="shared" si="12"/>
        <v>0</v>
      </c>
      <c r="N23" s="49">
        <f t="shared" si="12"/>
        <v>0</v>
      </c>
      <c r="O23" s="49">
        <f t="shared" si="2"/>
        <v>16446589.900000002</v>
      </c>
    </row>
    <row r="24" spans="1:15" s="18" customFormat="1" ht="24.75" customHeight="1">
      <c r="A24" s="12"/>
      <c r="B24" s="12"/>
      <c r="C24" s="8" t="str">
        <f>C26</f>
        <v>- wydatki majątkowe</v>
      </c>
      <c r="D24" s="12"/>
      <c r="E24" s="12"/>
      <c r="F24" s="12"/>
      <c r="G24" s="46">
        <f t="shared" si="11"/>
        <v>29619413.35</v>
      </c>
      <c r="H24" s="47">
        <f>16434651.82-3261828.37</f>
        <v>13172823.45</v>
      </c>
      <c r="I24" s="47">
        <f aca="true" t="shared" si="13" ref="I24:O24">I27+I28</f>
        <v>13029352.33</v>
      </c>
      <c r="J24" s="47">
        <f t="shared" si="13"/>
        <v>3417237.57</v>
      </c>
      <c r="K24" s="47">
        <f t="shared" si="13"/>
        <v>0</v>
      </c>
      <c r="L24" s="47">
        <f t="shared" si="13"/>
        <v>0</v>
      </c>
      <c r="M24" s="47">
        <f t="shared" si="13"/>
        <v>0</v>
      </c>
      <c r="N24" s="47">
        <f t="shared" si="13"/>
        <v>0</v>
      </c>
      <c r="O24" s="47">
        <f t="shared" si="13"/>
        <v>16446589.899999999</v>
      </c>
    </row>
    <row r="25" spans="1:15" s="2" customFormat="1" ht="52.5" customHeight="1">
      <c r="A25" s="12">
        <v>2</v>
      </c>
      <c r="B25" s="12"/>
      <c r="C25" s="13" t="s">
        <v>31</v>
      </c>
      <c r="D25" s="13" t="s">
        <v>37</v>
      </c>
      <c r="E25" s="12">
        <v>2007</v>
      </c>
      <c r="F25" s="12">
        <v>2012</v>
      </c>
      <c r="G25" s="14">
        <f t="shared" si="11"/>
        <v>29619413.35</v>
      </c>
      <c r="H25" s="9">
        <f>16434651.82-3261828.37</f>
        <v>13172823.45</v>
      </c>
      <c r="I25" s="9">
        <f aca="true" t="shared" si="14" ref="I25:N25">I26</f>
        <v>13029352.33</v>
      </c>
      <c r="J25" s="9">
        <f t="shared" si="14"/>
        <v>3417237.57</v>
      </c>
      <c r="K25" s="9">
        <f t="shared" si="14"/>
        <v>0</v>
      </c>
      <c r="L25" s="9">
        <f t="shared" si="14"/>
        <v>0</v>
      </c>
      <c r="M25" s="47">
        <f t="shared" si="14"/>
        <v>0</v>
      </c>
      <c r="N25" s="47">
        <f t="shared" si="14"/>
        <v>0</v>
      </c>
      <c r="O25" s="46">
        <f>G25-H25</f>
        <v>16446589.900000002</v>
      </c>
    </row>
    <row r="26" spans="1:15" s="18" customFormat="1" ht="24" customHeight="1">
      <c r="A26" s="8"/>
      <c r="B26" s="8"/>
      <c r="C26" s="8" t="s">
        <v>1</v>
      </c>
      <c r="D26" s="15"/>
      <c r="E26" s="8"/>
      <c r="F26" s="8"/>
      <c r="G26" s="14">
        <f t="shared" si="11"/>
        <v>29619413.35</v>
      </c>
      <c r="H26" s="9">
        <f>16434651.82-3261828.37</f>
        <v>13172823.45</v>
      </c>
      <c r="I26" s="9">
        <f aca="true" t="shared" si="15" ref="I26:N26">I27+I28</f>
        <v>13029352.33</v>
      </c>
      <c r="J26" s="9">
        <f t="shared" si="15"/>
        <v>3417237.57</v>
      </c>
      <c r="K26" s="9">
        <f t="shared" si="15"/>
        <v>0</v>
      </c>
      <c r="L26" s="9">
        <f t="shared" si="15"/>
        <v>0</v>
      </c>
      <c r="M26" s="47">
        <f t="shared" si="15"/>
        <v>0</v>
      </c>
      <c r="N26" s="47">
        <f t="shared" si="15"/>
        <v>0</v>
      </c>
      <c r="O26" s="46">
        <f t="shared" si="2"/>
        <v>16446589.900000002</v>
      </c>
    </row>
    <row r="27" spans="1:15" s="18" customFormat="1" ht="22.5" customHeight="1">
      <c r="A27" s="12"/>
      <c r="B27" s="12"/>
      <c r="C27" s="13" t="s">
        <v>63</v>
      </c>
      <c r="D27" s="12"/>
      <c r="E27" s="12"/>
      <c r="F27" s="12"/>
      <c r="G27" s="14">
        <f t="shared" si="11"/>
        <v>12178163.349999998</v>
      </c>
      <c r="H27" s="9">
        <f>6506519.56-1755512.1-361814.44</f>
        <v>4389193.019999999</v>
      </c>
      <c r="I27" s="9">
        <f>4357220.97+2359865.65</f>
        <v>6717086.619999999</v>
      </c>
      <c r="J27" s="9">
        <f>1314422.82-242539.11</f>
        <v>1071883.71</v>
      </c>
      <c r="K27" s="9">
        <v>0</v>
      </c>
      <c r="L27" s="9">
        <v>0</v>
      </c>
      <c r="M27" s="47">
        <v>0</v>
      </c>
      <c r="N27" s="47">
        <v>0</v>
      </c>
      <c r="O27" s="46">
        <f t="shared" si="2"/>
        <v>7788970.329999999</v>
      </c>
    </row>
    <row r="28" spans="1:15" s="18" customFormat="1" ht="22.5" customHeight="1">
      <c r="A28" s="12"/>
      <c r="B28" s="12"/>
      <c r="C28" s="13" t="s">
        <v>64</v>
      </c>
      <c r="D28" s="12"/>
      <c r="E28" s="12"/>
      <c r="F28" s="12"/>
      <c r="G28" s="14">
        <f t="shared" si="11"/>
        <v>17441250</v>
      </c>
      <c r="H28" s="9">
        <f>9928132.26-1144501.83</f>
        <v>8783630.43</v>
      </c>
      <c r="I28" s="9">
        <f>5167763.9+1144501.81</f>
        <v>6312265.710000001</v>
      </c>
      <c r="J28" s="9">
        <f>2345353.84+0.02</f>
        <v>2345353.86</v>
      </c>
      <c r="K28" s="9">
        <v>0</v>
      </c>
      <c r="L28" s="9">
        <v>0</v>
      </c>
      <c r="M28" s="47">
        <v>0</v>
      </c>
      <c r="N28" s="47">
        <v>0</v>
      </c>
      <c r="O28" s="46">
        <f t="shared" si="2"/>
        <v>8657619.57</v>
      </c>
    </row>
    <row r="29" spans="1:15" s="30" customFormat="1" ht="24.75" customHeight="1">
      <c r="A29" s="104">
        <v>801</v>
      </c>
      <c r="B29" s="105"/>
      <c r="C29" s="28" t="s">
        <v>17</v>
      </c>
      <c r="D29" s="28"/>
      <c r="E29" s="28"/>
      <c r="F29" s="28"/>
      <c r="G29" s="29">
        <f aca="true" t="shared" si="16" ref="G29:G62">H29+I29+J29+K29+L29+M29</f>
        <v>2535919.6999999997</v>
      </c>
      <c r="H29" s="29">
        <v>0</v>
      </c>
      <c r="I29" s="29">
        <f aca="true" t="shared" si="17" ref="I29:N29">I30</f>
        <v>652381.04</v>
      </c>
      <c r="J29" s="29">
        <f t="shared" si="17"/>
        <v>1298576.3199999998</v>
      </c>
      <c r="K29" s="29">
        <f t="shared" si="17"/>
        <v>584962.34</v>
      </c>
      <c r="L29" s="49">
        <f t="shared" si="17"/>
        <v>0</v>
      </c>
      <c r="M29" s="49">
        <f t="shared" si="17"/>
        <v>0</v>
      </c>
      <c r="N29" s="49">
        <f t="shared" si="17"/>
        <v>0</v>
      </c>
      <c r="O29" s="49">
        <f>G29-H29</f>
        <v>2535919.6999999997</v>
      </c>
    </row>
    <row r="30" spans="1:15" s="30" customFormat="1" ht="24.75" customHeight="1">
      <c r="A30" s="28"/>
      <c r="B30" s="28">
        <v>80195</v>
      </c>
      <c r="C30" s="28" t="s">
        <v>74</v>
      </c>
      <c r="D30" s="28"/>
      <c r="E30" s="28"/>
      <c r="F30" s="28"/>
      <c r="G30" s="29">
        <f t="shared" si="16"/>
        <v>2535919.6999999997</v>
      </c>
      <c r="H30" s="29">
        <v>0</v>
      </c>
      <c r="I30" s="29">
        <f aca="true" t="shared" si="18" ref="I30:N30">I31+I32</f>
        <v>652381.04</v>
      </c>
      <c r="J30" s="29">
        <f t="shared" si="18"/>
        <v>1298576.3199999998</v>
      </c>
      <c r="K30" s="29">
        <f t="shared" si="18"/>
        <v>584962.34</v>
      </c>
      <c r="L30" s="29">
        <f t="shared" si="18"/>
        <v>0</v>
      </c>
      <c r="M30" s="29">
        <f t="shared" si="18"/>
        <v>0</v>
      </c>
      <c r="N30" s="29">
        <f t="shared" si="18"/>
        <v>0</v>
      </c>
      <c r="O30" s="49">
        <f>G30-H30</f>
        <v>2535919.6999999997</v>
      </c>
    </row>
    <row r="31" spans="1:15" s="18" customFormat="1" ht="23.25" customHeight="1">
      <c r="A31" s="12"/>
      <c r="B31" s="12"/>
      <c r="C31" s="65" t="s">
        <v>40</v>
      </c>
      <c r="D31" s="12"/>
      <c r="E31" s="12"/>
      <c r="F31" s="12"/>
      <c r="G31" s="46">
        <f t="shared" si="16"/>
        <v>2527667.55</v>
      </c>
      <c r="H31" s="47">
        <v>0</v>
      </c>
      <c r="I31" s="47">
        <f aca="true" t="shared" si="19" ref="I31:N31">I34+I38+I42+I46+I50+I54</f>
        <v>652381.04</v>
      </c>
      <c r="J31" s="47">
        <f t="shared" si="19"/>
        <v>1290324.17</v>
      </c>
      <c r="K31" s="47">
        <f t="shared" si="19"/>
        <v>584962.34</v>
      </c>
      <c r="L31" s="47">
        <f t="shared" si="19"/>
        <v>0</v>
      </c>
      <c r="M31" s="47">
        <f t="shared" si="19"/>
        <v>0</v>
      </c>
      <c r="N31" s="47">
        <f t="shared" si="19"/>
        <v>0</v>
      </c>
      <c r="O31" s="46">
        <f>G31-H31</f>
        <v>2527667.55</v>
      </c>
    </row>
    <row r="32" spans="1:15" s="18" customFormat="1" ht="23.25" customHeight="1">
      <c r="A32" s="12"/>
      <c r="B32" s="12"/>
      <c r="C32" s="65" t="s">
        <v>89</v>
      </c>
      <c r="D32" s="12"/>
      <c r="E32" s="12"/>
      <c r="F32" s="12"/>
      <c r="G32" s="46">
        <f>G57</f>
        <v>8252.15</v>
      </c>
      <c r="H32" s="46">
        <f aca="true" t="shared" si="20" ref="H32:N32">H57</f>
        <v>0</v>
      </c>
      <c r="I32" s="46">
        <f t="shared" si="20"/>
        <v>0</v>
      </c>
      <c r="J32" s="46">
        <f t="shared" si="20"/>
        <v>8252.15</v>
      </c>
      <c r="K32" s="46">
        <f t="shared" si="20"/>
        <v>0</v>
      </c>
      <c r="L32" s="46">
        <f t="shared" si="20"/>
        <v>0</v>
      </c>
      <c r="M32" s="46">
        <f t="shared" si="20"/>
        <v>0</v>
      </c>
      <c r="N32" s="46">
        <f t="shared" si="20"/>
        <v>0</v>
      </c>
      <c r="O32" s="46">
        <f>G32-H32</f>
        <v>8252.15</v>
      </c>
    </row>
    <row r="33" spans="1:15" s="2" customFormat="1" ht="30" customHeight="1">
      <c r="A33" s="12">
        <v>3</v>
      </c>
      <c r="B33" s="12"/>
      <c r="C33" s="66" t="s">
        <v>76</v>
      </c>
      <c r="D33" s="13" t="s">
        <v>77</v>
      </c>
      <c r="E33" s="85">
        <v>2011</v>
      </c>
      <c r="F33" s="85">
        <v>2013</v>
      </c>
      <c r="G33" s="14">
        <f t="shared" si="16"/>
        <v>60193.5</v>
      </c>
      <c r="H33" s="9">
        <v>0</v>
      </c>
      <c r="I33" s="9">
        <v>20064.5</v>
      </c>
      <c r="J33" s="9">
        <v>36116.1</v>
      </c>
      <c r="K33" s="9">
        <v>4012.9</v>
      </c>
      <c r="L33" s="9">
        <f>L54</f>
        <v>0</v>
      </c>
      <c r="M33" s="47">
        <f>M54</f>
        <v>0</v>
      </c>
      <c r="N33" s="47">
        <f>N54</f>
        <v>0</v>
      </c>
      <c r="O33" s="46">
        <f>I33+J33+K33+L33+M33+N33</f>
        <v>60193.5</v>
      </c>
    </row>
    <row r="34" spans="1:15" s="87" customFormat="1" ht="24" customHeight="1">
      <c r="A34" s="8"/>
      <c r="B34" s="8"/>
      <c r="C34" s="8" t="s">
        <v>75</v>
      </c>
      <c r="D34" s="15"/>
      <c r="E34" s="86"/>
      <c r="F34" s="86"/>
      <c r="G34" s="14">
        <f t="shared" si="16"/>
        <v>60193.5</v>
      </c>
      <c r="H34" s="9">
        <v>0</v>
      </c>
      <c r="I34" s="9">
        <f aca="true" t="shared" si="21" ref="I34:N34">I35+I36</f>
        <v>20064.5</v>
      </c>
      <c r="J34" s="9">
        <f t="shared" si="21"/>
        <v>36116.1</v>
      </c>
      <c r="K34" s="9">
        <f t="shared" si="21"/>
        <v>4012.9</v>
      </c>
      <c r="L34" s="9">
        <f t="shared" si="21"/>
        <v>0</v>
      </c>
      <c r="M34" s="47">
        <f t="shared" si="21"/>
        <v>0</v>
      </c>
      <c r="N34" s="47">
        <f t="shared" si="21"/>
        <v>0</v>
      </c>
      <c r="O34" s="46">
        <f aca="true" t="shared" si="22" ref="O34:O59">I34+J34+K34+L34+M34+N34</f>
        <v>60193.5</v>
      </c>
    </row>
    <row r="35" spans="1:15" s="87" customFormat="1" ht="22.5" customHeight="1">
      <c r="A35" s="12"/>
      <c r="B35" s="12"/>
      <c r="C35" s="13" t="s">
        <v>63</v>
      </c>
      <c r="D35" s="12"/>
      <c r="E35" s="85"/>
      <c r="F35" s="85"/>
      <c r="G35" s="14">
        <f t="shared" si="16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7">
        <v>0</v>
      </c>
      <c r="N35" s="47">
        <v>0</v>
      </c>
      <c r="O35" s="46">
        <f t="shared" si="22"/>
        <v>0</v>
      </c>
    </row>
    <row r="36" spans="1:15" s="87" customFormat="1" ht="22.5" customHeight="1">
      <c r="A36" s="12"/>
      <c r="B36" s="12"/>
      <c r="C36" s="13" t="s">
        <v>64</v>
      </c>
      <c r="D36" s="12"/>
      <c r="E36" s="85"/>
      <c r="F36" s="85"/>
      <c r="G36" s="14">
        <f t="shared" si="16"/>
        <v>60193.5</v>
      </c>
      <c r="H36" s="9">
        <v>0</v>
      </c>
      <c r="I36" s="9">
        <v>20064.5</v>
      </c>
      <c r="J36" s="9">
        <v>36116.1</v>
      </c>
      <c r="K36" s="9">
        <v>4012.9</v>
      </c>
      <c r="L36" s="9">
        <v>0</v>
      </c>
      <c r="M36" s="47">
        <v>0</v>
      </c>
      <c r="N36" s="47">
        <v>0</v>
      </c>
      <c r="O36" s="46">
        <f t="shared" si="22"/>
        <v>60193.5</v>
      </c>
    </row>
    <row r="37" spans="1:15" s="2" customFormat="1" ht="34.5" customHeight="1">
      <c r="A37" s="12">
        <v>4</v>
      </c>
      <c r="B37" s="12"/>
      <c r="C37" s="66" t="s">
        <v>78</v>
      </c>
      <c r="D37" s="13" t="s">
        <v>80</v>
      </c>
      <c r="E37" s="85">
        <v>2011</v>
      </c>
      <c r="F37" s="85">
        <v>2012</v>
      </c>
      <c r="G37" s="14">
        <f t="shared" si="16"/>
        <v>340374.18</v>
      </c>
      <c r="H37" s="9">
        <v>0</v>
      </c>
      <c r="I37" s="9">
        <v>180676.59</v>
      </c>
      <c r="J37" s="9">
        <v>159697.59</v>
      </c>
      <c r="K37" s="9">
        <v>0</v>
      </c>
      <c r="L37" s="9">
        <v>0</v>
      </c>
      <c r="M37" s="47">
        <v>0</v>
      </c>
      <c r="N37" s="47">
        <v>0</v>
      </c>
      <c r="O37" s="46">
        <f t="shared" si="22"/>
        <v>340374.18</v>
      </c>
    </row>
    <row r="38" spans="1:15" s="87" customFormat="1" ht="24" customHeight="1">
      <c r="A38" s="8"/>
      <c r="B38" s="8"/>
      <c r="C38" s="8" t="s">
        <v>75</v>
      </c>
      <c r="D38" s="15"/>
      <c r="E38" s="86"/>
      <c r="F38" s="86"/>
      <c r="G38" s="14">
        <f t="shared" si="16"/>
        <v>340374.18</v>
      </c>
      <c r="H38" s="9">
        <v>0</v>
      </c>
      <c r="I38" s="9">
        <f aca="true" t="shared" si="23" ref="I38:N38">I39+I40</f>
        <v>180676.59</v>
      </c>
      <c r="J38" s="9">
        <f t="shared" si="23"/>
        <v>159697.59</v>
      </c>
      <c r="K38" s="9">
        <f t="shared" si="23"/>
        <v>0</v>
      </c>
      <c r="L38" s="9">
        <f t="shared" si="23"/>
        <v>0</v>
      </c>
      <c r="M38" s="47">
        <f t="shared" si="23"/>
        <v>0</v>
      </c>
      <c r="N38" s="47">
        <f t="shared" si="23"/>
        <v>0</v>
      </c>
      <c r="O38" s="46">
        <f t="shared" si="22"/>
        <v>340374.18</v>
      </c>
    </row>
    <row r="39" spans="1:15" s="87" customFormat="1" ht="22.5" customHeight="1">
      <c r="A39" s="12"/>
      <c r="B39" s="12"/>
      <c r="C39" s="13" t="s">
        <v>63</v>
      </c>
      <c r="D39" s="12"/>
      <c r="E39" s="85"/>
      <c r="F39" s="85"/>
      <c r="G39" s="14">
        <f t="shared" si="16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7">
        <v>0</v>
      </c>
      <c r="N39" s="47">
        <v>0</v>
      </c>
      <c r="O39" s="46">
        <f t="shared" si="22"/>
        <v>0</v>
      </c>
    </row>
    <row r="40" spans="1:15" s="87" customFormat="1" ht="22.5" customHeight="1">
      <c r="A40" s="12"/>
      <c r="B40" s="12"/>
      <c r="C40" s="13" t="s">
        <v>64</v>
      </c>
      <c r="D40" s="12"/>
      <c r="E40" s="85"/>
      <c r="F40" s="85"/>
      <c r="G40" s="14">
        <f t="shared" si="16"/>
        <v>340374.18</v>
      </c>
      <c r="H40" s="9">
        <v>0</v>
      </c>
      <c r="I40" s="9">
        <v>180676.59</v>
      </c>
      <c r="J40" s="9">
        <v>159697.59</v>
      </c>
      <c r="K40" s="9">
        <v>0</v>
      </c>
      <c r="L40" s="9">
        <v>0</v>
      </c>
      <c r="M40" s="47">
        <v>0</v>
      </c>
      <c r="N40" s="47">
        <v>0</v>
      </c>
      <c r="O40" s="46">
        <f t="shared" si="22"/>
        <v>340374.18</v>
      </c>
    </row>
    <row r="41" spans="1:15" s="2" customFormat="1" ht="34.5" customHeight="1">
      <c r="A41" s="12">
        <v>5</v>
      </c>
      <c r="B41" s="12"/>
      <c r="C41" s="66" t="s">
        <v>82</v>
      </c>
      <c r="D41" s="13" t="s">
        <v>77</v>
      </c>
      <c r="E41" s="85">
        <v>2011</v>
      </c>
      <c r="F41" s="85">
        <v>2012</v>
      </c>
      <c r="G41" s="14">
        <f t="shared" si="16"/>
        <v>167540.69</v>
      </c>
      <c r="H41" s="9">
        <v>0</v>
      </c>
      <c r="I41" s="9">
        <v>14116.23</v>
      </c>
      <c r="J41" s="9">
        <v>153424.46</v>
      </c>
      <c r="K41" s="9">
        <v>0</v>
      </c>
      <c r="L41" s="9">
        <v>0</v>
      </c>
      <c r="M41" s="47">
        <v>0</v>
      </c>
      <c r="N41" s="47">
        <v>0</v>
      </c>
      <c r="O41" s="46">
        <f t="shared" si="22"/>
        <v>167540.69</v>
      </c>
    </row>
    <row r="42" spans="1:15" s="87" customFormat="1" ht="24" customHeight="1">
      <c r="A42" s="8"/>
      <c r="B42" s="8"/>
      <c r="C42" s="8" t="s">
        <v>75</v>
      </c>
      <c r="D42" s="15"/>
      <c r="E42" s="86"/>
      <c r="F42" s="86"/>
      <c r="G42" s="14">
        <f t="shared" si="16"/>
        <v>167540.69</v>
      </c>
      <c r="H42" s="9">
        <v>0</v>
      </c>
      <c r="I42" s="9">
        <f aca="true" t="shared" si="24" ref="I42:N42">I43+I44</f>
        <v>14116.23</v>
      </c>
      <c r="J42" s="9">
        <f t="shared" si="24"/>
        <v>153424.46</v>
      </c>
      <c r="K42" s="9">
        <f t="shared" si="24"/>
        <v>0</v>
      </c>
      <c r="L42" s="9">
        <f t="shared" si="24"/>
        <v>0</v>
      </c>
      <c r="M42" s="47">
        <f t="shared" si="24"/>
        <v>0</v>
      </c>
      <c r="N42" s="47">
        <f t="shared" si="24"/>
        <v>0</v>
      </c>
      <c r="O42" s="46">
        <f t="shared" si="22"/>
        <v>167540.69</v>
      </c>
    </row>
    <row r="43" spans="1:15" s="87" customFormat="1" ht="22.5" customHeight="1">
      <c r="A43" s="12"/>
      <c r="B43" s="12"/>
      <c r="C43" s="13" t="s">
        <v>63</v>
      </c>
      <c r="D43" s="12"/>
      <c r="E43" s="85"/>
      <c r="F43" s="85"/>
      <c r="G43" s="14">
        <f t="shared" si="16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7">
        <v>0</v>
      </c>
      <c r="N43" s="47">
        <v>0</v>
      </c>
      <c r="O43" s="46">
        <f t="shared" si="22"/>
        <v>0</v>
      </c>
    </row>
    <row r="44" spans="1:15" s="87" customFormat="1" ht="22.5" customHeight="1">
      <c r="A44" s="12"/>
      <c r="B44" s="12"/>
      <c r="C44" s="13" t="s">
        <v>64</v>
      </c>
      <c r="D44" s="12"/>
      <c r="E44" s="85"/>
      <c r="F44" s="85"/>
      <c r="G44" s="14">
        <f t="shared" si="16"/>
        <v>167540.69</v>
      </c>
      <c r="H44" s="9">
        <v>0</v>
      </c>
      <c r="I44" s="9">
        <v>14116.23</v>
      </c>
      <c r="J44" s="9">
        <v>153424.46</v>
      </c>
      <c r="K44" s="9">
        <v>0</v>
      </c>
      <c r="L44" s="9">
        <v>0</v>
      </c>
      <c r="M44" s="47">
        <v>0</v>
      </c>
      <c r="N44" s="47">
        <v>0</v>
      </c>
      <c r="O44" s="46">
        <f t="shared" si="22"/>
        <v>167540.69</v>
      </c>
    </row>
    <row r="45" spans="1:15" s="2" customFormat="1" ht="34.5" customHeight="1">
      <c r="A45" s="12">
        <v>6</v>
      </c>
      <c r="B45" s="12"/>
      <c r="C45" s="66" t="s">
        <v>83</v>
      </c>
      <c r="D45" s="13" t="s">
        <v>84</v>
      </c>
      <c r="E45" s="85">
        <v>2011</v>
      </c>
      <c r="F45" s="85">
        <v>2013</v>
      </c>
      <c r="G45" s="14">
        <f t="shared" si="16"/>
        <v>716844</v>
      </c>
      <c r="H45" s="9">
        <v>0</v>
      </c>
      <c r="I45" s="9">
        <v>221169</v>
      </c>
      <c r="J45" s="9">
        <v>330235</v>
      </c>
      <c r="K45" s="9">
        <v>165440</v>
      </c>
      <c r="L45" s="9">
        <v>0</v>
      </c>
      <c r="M45" s="47">
        <v>0</v>
      </c>
      <c r="N45" s="47">
        <v>0</v>
      </c>
      <c r="O45" s="46">
        <f t="shared" si="22"/>
        <v>716844</v>
      </c>
    </row>
    <row r="46" spans="1:15" s="87" customFormat="1" ht="24" customHeight="1">
      <c r="A46" s="8"/>
      <c r="B46" s="8"/>
      <c r="C46" s="8" t="s">
        <v>75</v>
      </c>
      <c r="D46" s="15"/>
      <c r="E46" s="86"/>
      <c r="F46" s="86"/>
      <c r="G46" s="14">
        <f t="shared" si="16"/>
        <v>716844</v>
      </c>
      <c r="H46" s="9">
        <v>0</v>
      </c>
      <c r="I46" s="9">
        <f aca="true" t="shared" si="25" ref="I46:N46">I47+I48</f>
        <v>221169</v>
      </c>
      <c r="J46" s="9">
        <f t="shared" si="25"/>
        <v>330235</v>
      </c>
      <c r="K46" s="9">
        <f t="shared" si="25"/>
        <v>165440</v>
      </c>
      <c r="L46" s="9">
        <f t="shared" si="25"/>
        <v>0</v>
      </c>
      <c r="M46" s="47">
        <f t="shared" si="25"/>
        <v>0</v>
      </c>
      <c r="N46" s="47">
        <f t="shared" si="25"/>
        <v>0</v>
      </c>
      <c r="O46" s="46">
        <f t="shared" si="22"/>
        <v>716844</v>
      </c>
    </row>
    <row r="47" spans="1:15" s="87" customFormat="1" ht="22.5" customHeight="1">
      <c r="A47" s="12"/>
      <c r="B47" s="12"/>
      <c r="C47" s="13" t="s">
        <v>63</v>
      </c>
      <c r="D47" s="12"/>
      <c r="E47" s="85"/>
      <c r="F47" s="85"/>
      <c r="G47" s="14">
        <f t="shared" si="16"/>
        <v>107526.6</v>
      </c>
      <c r="H47" s="9">
        <v>0</v>
      </c>
      <c r="I47" s="9">
        <v>33174.5</v>
      </c>
      <c r="J47" s="9">
        <v>49536.1</v>
      </c>
      <c r="K47" s="9">
        <v>24816</v>
      </c>
      <c r="L47" s="9">
        <v>0</v>
      </c>
      <c r="M47" s="47">
        <v>0</v>
      </c>
      <c r="N47" s="47">
        <v>0</v>
      </c>
      <c r="O47" s="46">
        <f t="shared" si="22"/>
        <v>107526.6</v>
      </c>
    </row>
    <row r="48" spans="1:15" s="87" customFormat="1" ht="22.5" customHeight="1">
      <c r="A48" s="12"/>
      <c r="B48" s="12"/>
      <c r="C48" s="13" t="s">
        <v>64</v>
      </c>
      <c r="D48" s="12"/>
      <c r="E48" s="85"/>
      <c r="F48" s="85"/>
      <c r="G48" s="14">
        <f t="shared" si="16"/>
        <v>609317.4</v>
      </c>
      <c r="H48" s="9">
        <v>0</v>
      </c>
      <c r="I48" s="9">
        <v>187994.5</v>
      </c>
      <c r="J48" s="9">
        <v>280698.9</v>
      </c>
      <c r="K48" s="9">
        <v>140624</v>
      </c>
      <c r="L48" s="9">
        <v>0</v>
      </c>
      <c r="M48" s="47">
        <v>0</v>
      </c>
      <c r="N48" s="47">
        <v>0</v>
      </c>
      <c r="O48" s="46">
        <f t="shared" si="22"/>
        <v>609317.4</v>
      </c>
    </row>
    <row r="49" spans="1:15" s="2" customFormat="1" ht="34.5" customHeight="1">
      <c r="A49" s="12">
        <v>7</v>
      </c>
      <c r="B49" s="12"/>
      <c r="C49" s="66" t="s">
        <v>85</v>
      </c>
      <c r="D49" s="13" t="s">
        <v>77</v>
      </c>
      <c r="E49" s="85">
        <v>2011</v>
      </c>
      <c r="F49" s="85">
        <v>2013</v>
      </c>
      <c r="G49" s="14">
        <f t="shared" si="16"/>
        <v>340692.33</v>
      </c>
      <c r="H49" s="9">
        <v>0</v>
      </c>
      <c r="I49" s="9">
        <v>41919.72</v>
      </c>
      <c r="J49" s="9">
        <v>175213.17</v>
      </c>
      <c r="K49" s="9">
        <v>123559.44</v>
      </c>
      <c r="L49" s="9">
        <v>0</v>
      </c>
      <c r="M49" s="47">
        <v>0</v>
      </c>
      <c r="N49" s="47">
        <v>0</v>
      </c>
      <c r="O49" s="46">
        <f t="shared" si="22"/>
        <v>340692.33</v>
      </c>
    </row>
    <row r="50" spans="1:15" s="87" customFormat="1" ht="24" customHeight="1">
      <c r="A50" s="8"/>
      <c r="B50" s="8"/>
      <c r="C50" s="8" t="s">
        <v>75</v>
      </c>
      <c r="D50" s="15"/>
      <c r="E50" s="86"/>
      <c r="F50" s="86"/>
      <c r="G50" s="14">
        <f t="shared" si="16"/>
        <v>340692.33</v>
      </c>
      <c r="H50" s="9">
        <v>0</v>
      </c>
      <c r="I50" s="9">
        <f aca="true" t="shared" si="26" ref="I50:N50">I51+I52</f>
        <v>41919.719999999994</v>
      </c>
      <c r="J50" s="9">
        <f t="shared" si="26"/>
        <v>175213.17</v>
      </c>
      <c r="K50" s="9">
        <f t="shared" si="26"/>
        <v>123559.44</v>
      </c>
      <c r="L50" s="9">
        <f t="shared" si="26"/>
        <v>0</v>
      </c>
      <c r="M50" s="47">
        <f t="shared" si="26"/>
        <v>0</v>
      </c>
      <c r="N50" s="47">
        <f t="shared" si="26"/>
        <v>0</v>
      </c>
      <c r="O50" s="46">
        <f t="shared" si="22"/>
        <v>340692.33</v>
      </c>
    </row>
    <row r="51" spans="1:15" s="87" customFormat="1" ht="22.5" customHeight="1">
      <c r="A51" s="12"/>
      <c r="B51" s="12"/>
      <c r="C51" s="13" t="s">
        <v>63</v>
      </c>
      <c r="D51" s="12"/>
      <c r="E51" s="85"/>
      <c r="F51" s="85"/>
      <c r="G51" s="14">
        <f t="shared" si="16"/>
        <v>8785.76</v>
      </c>
      <c r="H51" s="9">
        <v>0</v>
      </c>
      <c r="I51" s="9">
        <v>1081.02</v>
      </c>
      <c r="J51" s="9">
        <v>4518.39</v>
      </c>
      <c r="K51" s="9">
        <v>3186.35</v>
      </c>
      <c r="L51" s="9">
        <v>0</v>
      </c>
      <c r="M51" s="47">
        <v>0</v>
      </c>
      <c r="N51" s="47">
        <v>0</v>
      </c>
      <c r="O51" s="46">
        <f t="shared" si="22"/>
        <v>8785.76</v>
      </c>
    </row>
    <row r="52" spans="1:15" s="87" customFormat="1" ht="22.5" customHeight="1">
      <c r="A52" s="12"/>
      <c r="B52" s="12"/>
      <c r="C52" s="13" t="s">
        <v>64</v>
      </c>
      <c r="D52" s="12"/>
      <c r="E52" s="85"/>
      <c r="F52" s="85"/>
      <c r="G52" s="14">
        <f t="shared" si="16"/>
        <v>331906.56999999995</v>
      </c>
      <c r="H52" s="9">
        <v>0</v>
      </c>
      <c r="I52" s="9">
        <v>40838.7</v>
      </c>
      <c r="J52" s="9">
        <v>170694.78</v>
      </c>
      <c r="K52" s="9">
        <v>120373.09</v>
      </c>
      <c r="L52" s="9">
        <v>0</v>
      </c>
      <c r="M52" s="47">
        <v>0</v>
      </c>
      <c r="N52" s="47">
        <v>0</v>
      </c>
      <c r="O52" s="46">
        <f t="shared" si="22"/>
        <v>331906.56999999995</v>
      </c>
    </row>
    <row r="53" spans="1:15" s="2" customFormat="1" ht="34.5" customHeight="1">
      <c r="A53" s="12">
        <v>8</v>
      </c>
      <c r="B53" s="12"/>
      <c r="C53" s="66" t="s">
        <v>86</v>
      </c>
      <c r="D53" s="13" t="s">
        <v>87</v>
      </c>
      <c r="E53" s="85">
        <v>2011</v>
      </c>
      <c r="F53" s="85">
        <v>2013</v>
      </c>
      <c r="G53" s="14">
        <f t="shared" si="16"/>
        <v>910275</v>
      </c>
      <c r="H53" s="9">
        <v>0</v>
      </c>
      <c r="I53" s="9">
        <f>I54+I57</f>
        <v>174435</v>
      </c>
      <c r="J53" s="9">
        <f>J54+J57</f>
        <v>443890</v>
      </c>
      <c r="K53" s="9">
        <f>K54+K57</f>
        <v>291950</v>
      </c>
      <c r="L53" s="9">
        <v>0</v>
      </c>
      <c r="M53" s="47">
        <v>0</v>
      </c>
      <c r="N53" s="47">
        <v>0</v>
      </c>
      <c r="O53" s="46">
        <f t="shared" si="22"/>
        <v>910275</v>
      </c>
    </row>
    <row r="54" spans="1:15" s="87" customFormat="1" ht="24" customHeight="1">
      <c r="A54" s="8"/>
      <c r="B54" s="8"/>
      <c r="C54" s="8" t="s">
        <v>75</v>
      </c>
      <c r="D54" s="15"/>
      <c r="E54" s="86"/>
      <c r="F54" s="86"/>
      <c r="G54" s="14">
        <f t="shared" si="16"/>
        <v>902022.85</v>
      </c>
      <c r="H54" s="9">
        <v>0</v>
      </c>
      <c r="I54" s="9">
        <f aca="true" t="shared" si="27" ref="I54:N54">I55+I56</f>
        <v>174435</v>
      </c>
      <c r="J54" s="9">
        <f t="shared" si="27"/>
        <v>435637.85</v>
      </c>
      <c r="K54" s="9">
        <f t="shared" si="27"/>
        <v>291950</v>
      </c>
      <c r="L54" s="9">
        <f t="shared" si="27"/>
        <v>0</v>
      </c>
      <c r="M54" s="47">
        <f t="shared" si="27"/>
        <v>0</v>
      </c>
      <c r="N54" s="47">
        <f t="shared" si="27"/>
        <v>0</v>
      </c>
      <c r="O54" s="46">
        <f t="shared" si="22"/>
        <v>902022.85</v>
      </c>
    </row>
    <row r="55" spans="1:15" s="87" customFormat="1" ht="22.5" customHeight="1">
      <c r="A55" s="12"/>
      <c r="B55" s="12"/>
      <c r="C55" s="13" t="s">
        <v>63</v>
      </c>
      <c r="D55" s="12"/>
      <c r="E55" s="85"/>
      <c r="F55" s="85"/>
      <c r="G55" s="14">
        <f t="shared" si="16"/>
        <v>129183.43</v>
      </c>
      <c r="H55" s="9">
        <v>0</v>
      </c>
      <c r="I55" s="9">
        <v>30942.84</v>
      </c>
      <c r="J55" s="9">
        <v>63682.75</v>
      </c>
      <c r="K55" s="9">
        <v>34557.84</v>
      </c>
      <c r="L55" s="9">
        <v>0</v>
      </c>
      <c r="M55" s="47">
        <v>0</v>
      </c>
      <c r="N55" s="47">
        <v>0</v>
      </c>
      <c r="O55" s="46">
        <f t="shared" si="22"/>
        <v>129183.43</v>
      </c>
    </row>
    <row r="56" spans="1:15" s="87" customFormat="1" ht="22.5" customHeight="1">
      <c r="A56" s="12"/>
      <c r="B56" s="12"/>
      <c r="C56" s="13" t="s">
        <v>64</v>
      </c>
      <c r="D56" s="12"/>
      <c r="E56" s="85"/>
      <c r="F56" s="85"/>
      <c r="G56" s="14">
        <f t="shared" si="16"/>
        <v>772839.42</v>
      </c>
      <c r="H56" s="9">
        <v>0</v>
      </c>
      <c r="I56" s="9">
        <v>143492.16</v>
      </c>
      <c r="J56" s="9">
        <v>371955.1</v>
      </c>
      <c r="K56" s="9">
        <v>257392.16</v>
      </c>
      <c r="L56" s="9">
        <v>0</v>
      </c>
      <c r="M56" s="47">
        <v>0</v>
      </c>
      <c r="N56" s="47">
        <v>0</v>
      </c>
      <c r="O56" s="46">
        <f t="shared" si="22"/>
        <v>772839.42</v>
      </c>
    </row>
    <row r="57" spans="1:15" s="87" customFormat="1" ht="24" customHeight="1">
      <c r="A57" s="8"/>
      <c r="B57" s="8"/>
      <c r="C57" s="8" t="s">
        <v>88</v>
      </c>
      <c r="D57" s="15"/>
      <c r="E57" s="86"/>
      <c r="F57" s="86"/>
      <c r="G57" s="14">
        <f t="shared" si="16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7">
        <f>M58+M59</f>
        <v>0</v>
      </c>
      <c r="N57" s="47">
        <f>N58+N59</f>
        <v>0</v>
      </c>
      <c r="O57" s="46">
        <f t="shared" si="22"/>
        <v>8252.15</v>
      </c>
    </row>
    <row r="58" spans="1:15" s="87" customFormat="1" ht="22.5" customHeight="1">
      <c r="A58" s="12"/>
      <c r="B58" s="12"/>
      <c r="C58" s="13" t="s">
        <v>63</v>
      </c>
      <c r="D58" s="12"/>
      <c r="E58" s="85"/>
      <c r="F58" s="85"/>
      <c r="G58" s="14">
        <f t="shared" si="16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7">
        <v>0</v>
      </c>
      <c r="N58" s="47">
        <v>0</v>
      </c>
      <c r="O58" s="46">
        <f t="shared" si="22"/>
        <v>1237.82</v>
      </c>
    </row>
    <row r="59" spans="1:15" s="87" customFormat="1" ht="22.5" customHeight="1">
      <c r="A59" s="12"/>
      <c r="B59" s="12"/>
      <c r="C59" s="13" t="s">
        <v>64</v>
      </c>
      <c r="D59" s="12"/>
      <c r="E59" s="85"/>
      <c r="F59" s="85"/>
      <c r="G59" s="14">
        <f t="shared" si="16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7">
        <v>0</v>
      </c>
      <c r="N59" s="47">
        <v>0</v>
      </c>
      <c r="O59" s="46">
        <f t="shared" si="22"/>
        <v>7014.33</v>
      </c>
    </row>
    <row r="60" spans="1:15" s="30" customFormat="1" ht="24.75" customHeight="1">
      <c r="A60" s="127">
        <v>921</v>
      </c>
      <c r="B60" s="127"/>
      <c r="C60" s="28" t="s">
        <v>19</v>
      </c>
      <c r="D60" s="28"/>
      <c r="E60" s="84"/>
      <c r="F60" s="84"/>
      <c r="G60" s="29">
        <f t="shared" si="16"/>
        <v>16856004.700000003</v>
      </c>
      <c r="H60" s="29">
        <f>H61</f>
        <v>48190</v>
      </c>
      <c r="I60" s="29">
        <f aca="true" t="shared" si="28" ref="I60:O61">I61</f>
        <v>36900</v>
      </c>
      <c r="J60" s="29">
        <f t="shared" si="28"/>
        <v>7259583</v>
      </c>
      <c r="K60" s="29">
        <f t="shared" si="28"/>
        <v>9511331.700000001</v>
      </c>
      <c r="L60" s="49">
        <f t="shared" si="28"/>
        <v>0</v>
      </c>
      <c r="M60" s="49">
        <f t="shared" si="28"/>
        <v>0</v>
      </c>
      <c r="N60" s="49">
        <f t="shared" si="28"/>
        <v>0</v>
      </c>
      <c r="O60" s="49">
        <f t="shared" si="28"/>
        <v>16807814.700000003</v>
      </c>
    </row>
    <row r="61" spans="1:15" s="30" customFormat="1" ht="24.75" customHeight="1">
      <c r="A61" s="28"/>
      <c r="B61" s="28">
        <v>92120</v>
      </c>
      <c r="C61" s="28" t="s">
        <v>27</v>
      </c>
      <c r="D61" s="28"/>
      <c r="E61" s="84"/>
      <c r="F61" s="84"/>
      <c r="G61" s="29">
        <f t="shared" si="16"/>
        <v>16856004.700000003</v>
      </c>
      <c r="H61" s="29">
        <f>H62</f>
        <v>48190</v>
      </c>
      <c r="I61" s="29">
        <f t="shared" si="28"/>
        <v>36900</v>
      </c>
      <c r="J61" s="29">
        <f t="shared" si="28"/>
        <v>7259583</v>
      </c>
      <c r="K61" s="29">
        <f t="shared" si="28"/>
        <v>9511331.700000001</v>
      </c>
      <c r="L61" s="49">
        <f t="shared" si="28"/>
        <v>0</v>
      </c>
      <c r="M61" s="49">
        <f t="shared" si="28"/>
        <v>0</v>
      </c>
      <c r="N61" s="49">
        <f t="shared" si="28"/>
        <v>0</v>
      </c>
      <c r="O61" s="49">
        <f t="shared" si="28"/>
        <v>16807814.700000003</v>
      </c>
    </row>
    <row r="62" spans="1:15" s="88" customFormat="1" ht="24.75" customHeight="1">
      <c r="A62" s="69"/>
      <c r="B62" s="69"/>
      <c r="C62" s="69" t="str">
        <f>C64</f>
        <v>- wydatki majątkowe</v>
      </c>
      <c r="D62" s="69"/>
      <c r="E62" s="85"/>
      <c r="F62" s="85"/>
      <c r="G62" s="46">
        <f t="shared" si="16"/>
        <v>16856004.700000003</v>
      </c>
      <c r="H62" s="47">
        <f>H63</f>
        <v>48190</v>
      </c>
      <c r="I62" s="47">
        <f aca="true" t="shared" si="29" ref="I62:N62">I65+I66</f>
        <v>36900</v>
      </c>
      <c r="J62" s="47">
        <f t="shared" si="29"/>
        <v>7259583</v>
      </c>
      <c r="K62" s="47">
        <f t="shared" si="29"/>
        <v>9511331.700000001</v>
      </c>
      <c r="L62" s="47">
        <f t="shared" si="29"/>
        <v>0</v>
      </c>
      <c r="M62" s="47">
        <f t="shared" si="29"/>
        <v>0</v>
      </c>
      <c r="N62" s="47">
        <f t="shared" si="29"/>
        <v>0</v>
      </c>
      <c r="O62" s="46">
        <f>I62+J62+K62+L62+M62+N62</f>
        <v>16807814.700000003</v>
      </c>
    </row>
    <row r="63" spans="1:15" s="2" customFormat="1" ht="52.5" customHeight="1">
      <c r="A63" s="12">
        <v>9</v>
      </c>
      <c r="B63" s="12"/>
      <c r="C63" s="89" t="s">
        <v>69</v>
      </c>
      <c r="D63" s="13" t="s">
        <v>37</v>
      </c>
      <c r="E63" s="85">
        <v>2010</v>
      </c>
      <c r="F63" s="85">
        <v>2013</v>
      </c>
      <c r="G63" s="46">
        <v>16856004.7</v>
      </c>
      <c r="H63" s="47">
        <v>48190</v>
      </c>
      <c r="I63" s="47">
        <v>36900</v>
      </c>
      <c r="J63" s="47">
        <v>7259583</v>
      </c>
      <c r="K63" s="47">
        <v>9511331.7</v>
      </c>
      <c r="L63" s="9">
        <f>L64</f>
        <v>0</v>
      </c>
      <c r="M63" s="47">
        <f>M64</f>
        <v>0</v>
      </c>
      <c r="N63" s="47">
        <f>N64</f>
        <v>0</v>
      </c>
      <c r="O63" s="46">
        <f>I63+J63+K63+L63+M63+N63</f>
        <v>16807814.7</v>
      </c>
    </row>
    <row r="64" spans="1:15" s="87" customFormat="1" ht="24" customHeight="1">
      <c r="A64" s="8"/>
      <c r="B64" s="8"/>
      <c r="C64" s="8" t="s">
        <v>1</v>
      </c>
      <c r="D64" s="15"/>
      <c r="E64" s="86"/>
      <c r="F64" s="86"/>
      <c r="G64" s="14">
        <f aca="true" t="shared" si="30" ref="G64:G84">H64+I64+J64+K64+L64+M64</f>
        <v>16856004.700000003</v>
      </c>
      <c r="H64" s="9">
        <v>48190</v>
      </c>
      <c r="I64" s="9">
        <f aca="true" t="shared" si="31" ref="I64:N64">I65+I66</f>
        <v>36900</v>
      </c>
      <c r="J64" s="9">
        <f t="shared" si="31"/>
        <v>7259583</v>
      </c>
      <c r="K64" s="9">
        <f t="shared" si="31"/>
        <v>9511331.700000001</v>
      </c>
      <c r="L64" s="9">
        <f t="shared" si="31"/>
        <v>0</v>
      </c>
      <c r="M64" s="47">
        <f t="shared" si="31"/>
        <v>0</v>
      </c>
      <c r="N64" s="47">
        <f t="shared" si="31"/>
        <v>0</v>
      </c>
      <c r="O64" s="46">
        <f>I64+J64+K64+L64+M64+N64</f>
        <v>16807814.700000003</v>
      </c>
    </row>
    <row r="65" spans="1:15" s="87" customFormat="1" ht="22.5" customHeight="1">
      <c r="A65" s="12"/>
      <c r="B65" s="12"/>
      <c r="C65" s="13" t="s">
        <v>63</v>
      </c>
      <c r="D65" s="12"/>
      <c r="E65" s="85"/>
      <c r="F65" s="85"/>
      <c r="G65" s="14">
        <f t="shared" si="30"/>
        <v>3103425.71</v>
      </c>
      <c r="H65" s="9">
        <v>7228.5</v>
      </c>
      <c r="I65" s="9">
        <v>5535</v>
      </c>
      <c r="J65" s="9">
        <v>1559412.45</v>
      </c>
      <c r="K65" s="9">
        <v>1531249.76</v>
      </c>
      <c r="L65" s="9">
        <v>0</v>
      </c>
      <c r="M65" s="47">
        <v>0</v>
      </c>
      <c r="N65" s="47">
        <v>0</v>
      </c>
      <c r="O65" s="46">
        <f>I65+J65+K65+L65+M65+N65</f>
        <v>3096197.21</v>
      </c>
    </row>
    <row r="66" spans="1:15" s="87" customFormat="1" ht="22.5" customHeight="1">
      <c r="A66" s="12"/>
      <c r="B66" s="12"/>
      <c r="C66" s="13" t="s">
        <v>64</v>
      </c>
      <c r="D66" s="12"/>
      <c r="E66" s="85"/>
      <c r="F66" s="85"/>
      <c r="G66" s="14">
        <f t="shared" si="30"/>
        <v>13752578.99</v>
      </c>
      <c r="H66" s="9">
        <v>40961.5</v>
      </c>
      <c r="I66" s="9">
        <v>31365</v>
      </c>
      <c r="J66" s="9">
        <v>5700170.55</v>
      </c>
      <c r="K66" s="9">
        <v>7980081.94</v>
      </c>
      <c r="L66" s="9">
        <v>0</v>
      </c>
      <c r="M66" s="47">
        <v>0</v>
      </c>
      <c r="N66" s="47">
        <v>0</v>
      </c>
      <c r="O66" s="46">
        <f>I66+J66+K66+L66+M66+N66</f>
        <v>13711617.49</v>
      </c>
    </row>
    <row r="67" spans="1:15" s="37" customFormat="1" ht="31.5" customHeight="1">
      <c r="A67" s="98" t="s">
        <v>43</v>
      </c>
      <c r="B67" s="99"/>
      <c r="C67" s="100"/>
      <c r="D67" s="23"/>
      <c r="E67" s="23"/>
      <c r="F67" s="23"/>
      <c r="G67" s="27">
        <f t="shared" si="30"/>
        <v>180586626.84</v>
      </c>
      <c r="H67" s="27">
        <f>H69</f>
        <v>6145937.229999999</v>
      </c>
      <c r="I67" s="27">
        <f aca="true" t="shared" si="32" ref="I67:N67">I68+I69</f>
        <v>4738681.53</v>
      </c>
      <c r="J67" s="27">
        <f t="shared" si="32"/>
        <v>29993260.41</v>
      </c>
      <c r="K67" s="27">
        <f t="shared" si="32"/>
        <v>44364917.449999996</v>
      </c>
      <c r="L67" s="27">
        <f t="shared" si="32"/>
        <v>48753137</v>
      </c>
      <c r="M67" s="44">
        <f t="shared" si="32"/>
        <v>46590693.22</v>
      </c>
      <c r="N67" s="44">
        <f t="shared" si="32"/>
        <v>0</v>
      </c>
      <c r="O67" s="44">
        <f t="shared" si="2"/>
        <v>174440689.61</v>
      </c>
    </row>
    <row r="68" spans="1:15" s="38" customFormat="1" ht="21" customHeight="1">
      <c r="A68" s="121" t="s">
        <v>40</v>
      </c>
      <c r="B68" s="122"/>
      <c r="C68" s="123"/>
      <c r="D68" s="25"/>
      <c r="E68" s="25"/>
      <c r="F68" s="25"/>
      <c r="G68" s="27">
        <f t="shared" si="30"/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45">
        <v>0</v>
      </c>
      <c r="N68" s="45">
        <v>0</v>
      </c>
      <c r="O68" s="44">
        <f t="shared" si="2"/>
        <v>0</v>
      </c>
    </row>
    <row r="69" spans="1:15" s="38" customFormat="1" ht="21" customHeight="1">
      <c r="A69" s="121" t="s">
        <v>41</v>
      </c>
      <c r="B69" s="122"/>
      <c r="C69" s="123"/>
      <c r="D69" s="25"/>
      <c r="E69" s="25"/>
      <c r="F69" s="25"/>
      <c r="G69" s="27">
        <f t="shared" si="30"/>
        <v>180586626.84</v>
      </c>
      <c r="H69" s="24">
        <f>H70+H84+H89+H92+H97</f>
        <v>6145937.229999999</v>
      </c>
      <c r="I69" s="24">
        <f aca="true" t="shared" si="33" ref="I69:O69">I70+I84+I89+I92+I97</f>
        <v>4738681.53</v>
      </c>
      <c r="J69" s="24">
        <f t="shared" si="33"/>
        <v>29993260.41</v>
      </c>
      <c r="K69" s="24">
        <f t="shared" si="33"/>
        <v>44364917.449999996</v>
      </c>
      <c r="L69" s="24">
        <f t="shared" si="33"/>
        <v>48753137</v>
      </c>
      <c r="M69" s="24">
        <f t="shared" si="33"/>
        <v>46590693.22</v>
      </c>
      <c r="N69" s="24">
        <f t="shared" si="33"/>
        <v>0</v>
      </c>
      <c r="O69" s="24">
        <f t="shared" si="33"/>
        <v>174440689.61</v>
      </c>
    </row>
    <row r="70" spans="1:15" s="39" customFormat="1" ht="19.5" customHeight="1">
      <c r="A70" s="104">
        <v>600</v>
      </c>
      <c r="B70" s="105"/>
      <c r="C70" s="28" t="s">
        <v>22</v>
      </c>
      <c r="D70" s="28"/>
      <c r="E70" s="28"/>
      <c r="F70" s="28"/>
      <c r="G70" s="29">
        <f t="shared" si="30"/>
        <v>127376626.84</v>
      </c>
      <c r="H70" s="29">
        <f>H71+H78</f>
        <v>4544713.02</v>
      </c>
      <c r="I70" s="29">
        <f aca="true" t="shared" si="34" ref="I70:N70">I71+I78</f>
        <v>2274268.68</v>
      </c>
      <c r="J70" s="29">
        <f t="shared" si="34"/>
        <v>21733260.41</v>
      </c>
      <c r="K70" s="29">
        <f t="shared" si="34"/>
        <v>21456262.11</v>
      </c>
      <c r="L70" s="49">
        <f t="shared" si="34"/>
        <v>43373137</v>
      </c>
      <c r="M70" s="49">
        <f t="shared" si="34"/>
        <v>33994985.62</v>
      </c>
      <c r="N70" s="49">
        <f t="shared" si="34"/>
        <v>0</v>
      </c>
      <c r="O70" s="49">
        <f t="shared" si="2"/>
        <v>122831913.82000001</v>
      </c>
    </row>
    <row r="71" spans="1:15" s="3" customFormat="1" ht="22.5" customHeight="1">
      <c r="A71" s="16"/>
      <c r="B71" s="7">
        <v>60015</v>
      </c>
      <c r="C71" s="7" t="s">
        <v>24</v>
      </c>
      <c r="D71" s="7"/>
      <c r="E71" s="7"/>
      <c r="F71" s="7"/>
      <c r="G71" s="14">
        <f t="shared" si="30"/>
        <v>71776626.84</v>
      </c>
      <c r="H71" s="14">
        <f>H72+H73+H74+H75+H76+H77</f>
        <v>242107.87</v>
      </c>
      <c r="I71" s="14">
        <f aca="true" t="shared" si="35" ref="I71:N71">SUM(I72:I77)</f>
        <v>646068.68</v>
      </c>
      <c r="J71" s="14">
        <f t="shared" si="35"/>
        <v>18950460.41</v>
      </c>
      <c r="K71" s="14">
        <f t="shared" si="35"/>
        <v>11734250</v>
      </c>
      <c r="L71" s="14">
        <f t="shared" si="35"/>
        <v>21373137</v>
      </c>
      <c r="M71" s="14">
        <f t="shared" si="35"/>
        <v>18830602.88</v>
      </c>
      <c r="N71" s="14">
        <f t="shared" si="35"/>
        <v>0</v>
      </c>
      <c r="O71" s="46">
        <f t="shared" si="2"/>
        <v>71534518.97</v>
      </c>
    </row>
    <row r="72" spans="1:15" s="18" customFormat="1" ht="36.75" customHeight="1">
      <c r="A72" s="8">
        <v>1</v>
      </c>
      <c r="B72" s="8"/>
      <c r="C72" s="15" t="s">
        <v>20</v>
      </c>
      <c r="D72" s="15" t="s">
        <v>37</v>
      </c>
      <c r="E72" s="8">
        <v>2008</v>
      </c>
      <c r="F72" s="8">
        <v>2012</v>
      </c>
      <c r="G72" s="14">
        <f t="shared" si="30"/>
        <v>6914760</v>
      </c>
      <c r="H72" s="9">
        <v>14299.59</v>
      </c>
      <c r="I72" s="9">
        <v>0</v>
      </c>
      <c r="J72" s="9">
        <v>6900460.41</v>
      </c>
      <c r="K72" s="9">
        <v>0</v>
      </c>
      <c r="L72" s="9">
        <v>0</v>
      </c>
      <c r="M72" s="9">
        <v>0</v>
      </c>
      <c r="N72" s="9">
        <v>0</v>
      </c>
      <c r="O72" s="46">
        <f t="shared" si="2"/>
        <v>6900460.41</v>
      </c>
    </row>
    <row r="73" spans="1:15" s="18" customFormat="1" ht="35.25" customHeight="1">
      <c r="A73" s="8">
        <v>2</v>
      </c>
      <c r="B73" s="8"/>
      <c r="C73" s="90" t="s">
        <v>90</v>
      </c>
      <c r="D73" s="15" t="s">
        <v>37</v>
      </c>
      <c r="E73" s="15">
        <v>2011</v>
      </c>
      <c r="F73" s="8">
        <v>2013</v>
      </c>
      <c r="G73" s="14">
        <f t="shared" si="30"/>
        <v>16000000</v>
      </c>
      <c r="H73" s="9">
        <v>0</v>
      </c>
      <c r="I73" s="9">
        <v>0</v>
      </c>
      <c r="J73" s="9">
        <v>5500000</v>
      </c>
      <c r="K73" s="9">
        <v>10500000</v>
      </c>
      <c r="L73" s="9">
        <v>0</v>
      </c>
      <c r="M73" s="9">
        <v>0</v>
      </c>
      <c r="N73" s="9">
        <v>0</v>
      </c>
      <c r="O73" s="46">
        <f t="shared" si="2"/>
        <v>16000000</v>
      </c>
    </row>
    <row r="74" spans="1:15" s="18" customFormat="1" ht="30.75" customHeight="1">
      <c r="A74" s="8">
        <v>3</v>
      </c>
      <c r="B74" s="8"/>
      <c r="C74" s="15" t="s">
        <v>30</v>
      </c>
      <c r="D74" s="15" t="s">
        <v>37</v>
      </c>
      <c r="E74" s="15">
        <v>2011</v>
      </c>
      <c r="F74" s="8">
        <v>2015</v>
      </c>
      <c r="G74" s="14">
        <f t="shared" si="30"/>
        <v>26773137</v>
      </c>
      <c r="H74" s="9">
        <v>0</v>
      </c>
      <c r="I74" s="9">
        <f>1500000-1000000</f>
        <v>500000</v>
      </c>
      <c r="J74" s="9">
        <f>13273137+1000000-11773137</f>
        <v>2500000</v>
      </c>
      <c r="K74" s="9">
        <f>12000000-12000000</f>
        <v>0</v>
      </c>
      <c r="L74" s="9">
        <v>11773137</v>
      </c>
      <c r="M74" s="9">
        <v>12000000</v>
      </c>
      <c r="N74" s="9">
        <v>0</v>
      </c>
      <c r="O74" s="46">
        <f t="shared" si="2"/>
        <v>26773137</v>
      </c>
    </row>
    <row r="75" spans="1:15" s="18" customFormat="1" ht="32.25" customHeight="1">
      <c r="A75" s="8">
        <v>4</v>
      </c>
      <c r="B75" s="8"/>
      <c r="C75" s="15" t="s">
        <v>34</v>
      </c>
      <c r="D75" s="15" t="s">
        <v>37</v>
      </c>
      <c r="E75" s="8">
        <v>2010</v>
      </c>
      <c r="F75" s="8">
        <v>2013</v>
      </c>
      <c r="G75" s="14">
        <f t="shared" si="30"/>
        <v>4500000</v>
      </c>
      <c r="H75" s="9">
        <v>29280</v>
      </c>
      <c r="I75" s="9">
        <f>375000-260000</f>
        <v>115000</v>
      </c>
      <c r="J75" s="9">
        <f>4095720+260000-355720</f>
        <v>4000000</v>
      </c>
      <c r="K75" s="9">
        <v>355720</v>
      </c>
      <c r="L75" s="9">
        <v>0</v>
      </c>
      <c r="M75" s="9">
        <v>0</v>
      </c>
      <c r="N75" s="9">
        <v>0</v>
      </c>
      <c r="O75" s="46">
        <f>G75-H75</f>
        <v>4470720</v>
      </c>
    </row>
    <row r="76" spans="1:15" s="18" customFormat="1" ht="37.5" customHeight="1">
      <c r="A76" s="8">
        <v>5</v>
      </c>
      <c r="B76" s="8"/>
      <c r="C76" s="15" t="s">
        <v>15</v>
      </c>
      <c r="D76" s="15" t="s">
        <v>37</v>
      </c>
      <c r="E76" s="8">
        <v>2010</v>
      </c>
      <c r="F76" s="8">
        <v>2013</v>
      </c>
      <c r="G76" s="14">
        <f t="shared" si="30"/>
        <v>950000</v>
      </c>
      <c r="H76" s="9">
        <v>16470</v>
      </c>
      <c r="I76" s="9">
        <f>100000-95000</f>
        <v>5000</v>
      </c>
      <c r="J76" s="9">
        <f>633530+95000-678530</f>
        <v>50000</v>
      </c>
      <c r="K76" s="9">
        <v>878530</v>
      </c>
      <c r="L76" s="9">
        <v>0</v>
      </c>
      <c r="M76" s="9">
        <v>0</v>
      </c>
      <c r="N76" s="9">
        <v>0</v>
      </c>
      <c r="O76" s="46">
        <f t="shared" si="2"/>
        <v>933530</v>
      </c>
    </row>
    <row r="77" spans="1:15" s="18" customFormat="1" ht="28.5" customHeight="1">
      <c r="A77" s="8">
        <v>6</v>
      </c>
      <c r="B77" s="8"/>
      <c r="C77" s="15" t="s">
        <v>72</v>
      </c>
      <c r="D77" s="15" t="s">
        <v>37</v>
      </c>
      <c r="E77" s="8">
        <v>2010</v>
      </c>
      <c r="F77" s="8">
        <v>2015</v>
      </c>
      <c r="G77" s="14">
        <f t="shared" si="30"/>
        <v>16638729.84</v>
      </c>
      <c r="H77" s="9">
        <v>182058.28</v>
      </c>
      <c r="I77" s="9">
        <v>26068.68</v>
      </c>
      <c r="J77" s="9">
        <v>0</v>
      </c>
      <c r="K77" s="9">
        <v>0</v>
      </c>
      <c r="L77" s="9">
        <v>9600000</v>
      </c>
      <c r="M77" s="9">
        <v>6830602.88</v>
      </c>
      <c r="N77" s="9">
        <v>0</v>
      </c>
      <c r="O77" s="46">
        <f t="shared" si="2"/>
        <v>16456671.56</v>
      </c>
    </row>
    <row r="78" spans="1:15" s="3" customFormat="1" ht="31.5" customHeight="1">
      <c r="A78" s="20"/>
      <c r="B78" s="21">
        <v>60016</v>
      </c>
      <c r="C78" s="21" t="s">
        <v>23</v>
      </c>
      <c r="D78" s="21"/>
      <c r="E78" s="21"/>
      <c r="F78" s="21"/>
      <c r="G78" s="14">
        <f t="shared" si="30"/>
        <v>55600000</v>
      </c>
      <c r="H78" s="22">
        <f>H79+H80+H81+H82+H83</f>
        <v>4302605.149999999</v>
      </c>
      <c r="I78" s="22">
        <f aca="true" t="shared" si="36" ref="I78:N78">I79+I80+I81+I82+I83</f>
        <v>1628200</v>
      </c>
      <c r="J78" s="22">
        <f t="shared" si="36"/>
        <v>2782800</v>
      </c>
      <c r="K78" s="22">
        <f t="shared" si="36"/>
        <v>9722012.11</v>
      </c>
      <c r="L78" s="22">
        <f t="shared" si="36"/>
        <v>22000000</v>
      </c>
      <c r="M78" s="22">
        <f t="shared" si="36"/>
        <v>15164382.74</v>
      </c>
      <c r="N78" s="22">
        <f t="shared" si="36"/>
        <v>0</v>
      </c>
      <c r="O78" s="22">
        <f>SUM(O79:O83)</f>
        <v>51297394.85</v>
      </c>
    </row>
    <row r="79" spans="1:15" s="18" customFormat="1" ht="35.25" customHeight="1">
      <c r="A79" s="8">
        <v>7</v>
      </c>
      <c r="B79" s="8"/>
      <c r="C79" s="15" t="s">
        <v>35</v>
      </c>
      <c r="D79" s="15" t="s">
        <v>37</v>
      </c>
      <c r="E79" s="8">
        <v>2007</v>
      </c>
      <c r="F79" s="8">
        <v>2015</v>
      </c>
      <c r="G79" s="14">
        <f t="shared" si="30"/>
        <v>40000000</v>
      </c>
      <c r="H79" s="9">
        <v>4281523.55</v>
      </c>
      <c r="I79" s="9">
        <f>6500000-6000000</f>
        <v>500000</v>
      </c>
      <c r="J79" s="9">
        <f>14050000-13550000</f>
        <v>500000</v>
      </c>
      <c r="K79" s="9">
        <f>14196464.34-9474452.23</f>
        <v>4722012.109999999</v>
      </c>
      <c r="L79" s="9">
        <f>6972012.11+8827987.89</f>
        <v>15800000</v>
      </c>
      <c r="M79" s="9">
        <v>14196464.34</v>
      </c>
      <c r="N79" s="9">
        <v>0</v>
      </c>
      <c r="O79" s="46">
        <f t="shared" si="2"/>
        <v>35718476.45</v>
      </c>
    </row>
    <row r="80" spans="1:15" s="18" customFormat="1" ht="30" customHeight="1">
      <c r="A80" s="8">
        <v>9</v>
      </c>
      <c r="B80" s="8"/>
      <c r="C80" s="15" t="s">
        <v>61</v>
      </c>
      <c r="D80" s="15" t="s">
        <v>37</v>
      </c>
      <c r="E80" s="8">
        <v>2011</v>
      </c>
      <c r="F80" s="8">
        <v>2012</v>
      </c>
      <c r="G80" s="14">
        <f t="shared" si="30"/>
        <v>700000</v>
      </c>
      <c r="H80" s="9">
        <v>0</v>
      </c>
      <c r="I80" s="9">
        <f>60000-55000</f>
        <v>5000</v>
      </c>
      <c r="J80" s="9">
        <f>640000+55000</f>
        <v>695000</v>
      </c>
      <c r="K80" s="9">
        <v>0</v>
      </c>
      <c r="L80" s="9">
        <v>0</v>
      </c>
      <c r="M80" s="9">
        <v>0</v>
      </c>
      <c r="N80" s="9">
        <v>0</v>
      </c>
      <c r="O80" s="46">
        <f t="shared" si="2"/>
        <v>700000</v>
      </c>
    </row>
    <row r="81" spans="1:15" s="18" customFormat="1" ht="28.5" customHeight="1">
      <c r="A81" s="8">
        <v>10</v>
      </c>
      <c r="B81" s="8"/>
      <c r="C81" s="8" t="s">
        <v>36</v>
      </c>
      <c r="D81" s="15" t="s">
        <v>37</v>
      </c>
      <c r="E81" s="8">
        <v>2010</v>
      </c>
      <c r="F81" s="8">
        <v>2015</v>
      </c>
      <c r="G81" s="14">
        <f t="shared" si="30"/>
        <v>1800000</v>
      </c>
      <c r="H81" s="9">
        <v>21081.6</v>
      </c>
      <c r="I81" s="9">
        <f>400000+411000</f>
        <v>811000</v>
      </c>
      <c r="J81" s="9">
        <f>700000-700000</f>
        <v>0</v>
      </c>
      <c r="K81" s="9">
        <f>702342.4-702342.4</f>
        <v>0</v>
      </c>
      <c r="L81" s="9">
        <v>0</v>
      </c>
      <c r="M81" s="9">
        <v>967918.4</v>
      </c>
      <c r="N81" s="9">
        <v>0</v>
      </c>
      <c r="O81" s="46">
        <f t="shared" si="2"/>
        <v>1778918.4</v>
      </c>
    </row>
    <row r="82" spans="1:15" s="18" customFormat="1" ht="28.5" customHeight="1">
      <c r="A82" s="8">
        <v>11</v>
      </c>
      <c r="B82" s="8"/>
      <c r="C82" s="8" t="s">
        <v>16</v>
      </c>
      <c r="D82" s="15" t="s">
        <v>37</v>
      </c>
      <c r="E82" s="8">
        <v>2010</v>
      </c>
      <c r="F82" s="8">
        <v>2014</v>
      </c>
      <c r="G82" s="14">
        <f t="shared" si="30"/>
        <v>12000000</v>
      </c>
      <c r="H82" s="9">
        <v>0</v>
      </c>
      <c r="I82" s="9">
        <f>500000-200000</f>
        <v>300000</v>
      </c>
      <c r="J82" s="9">
        <v>500000</v>
      </c>
      <c r="K82" s="9">
        <v>5000000</v>
      </c>
      <c r="L82" s="9">
        <v>6200000</v>
      </c>
      <c r="M82" s="9">
        <v>0</v>
      </c>
      <c r="N82" s="9">
        <v>0</v>
      </c>
      <c r="O82" s="46">
        <f t="shared" si="2"/>
        <v>12000000</v>
      </c>
    </row>
    <row r="83" spans="1:15" s="18" customFormat="1" ht="28.5" customHeight="1">
      <c r="A83" s="8">
        <v>12</v>
      </c>
      <c r="B83" s="67"/>
      <c r="C83" s="15" t="s">
        <v>79</v>
      </c>
      <c r="D83" s="15" t="s">
        <v>37</v>
      </c>
      <c r="E83" s="8">
        <v>2011</v>
      </c>
      <c r="F83" s="8">
        <v>2012</v>
      </c>
      <c r="G83" s="14">
        <f t="shared" si="30"/>
        <v>1100000</v>
      </c>
      <c r="H83" s="9">
        <v>0</v>
      </c>
      <c r="I83" s="9">
        <v>12200</v>
      </c>
      <c r="J83" s="9">
        <v>1087800</v>
      </c>
      <c r="K83" s="9">
        <v>0</v>
      </c>
      <c r="L83" s="9">
        <v>0</v>
      </c>
      <c r="M83" s="9">
        <v>0</v>
      </c>
      <c r="N83" s="9">
        <v>0</v>
      </c>
      <c r="O83" s="46">
        <f t="shared" si="2"/>
        <v>1100000</v>
      </c>
    </row>
    <row r="84" spans="1:15" s="39" customFormat="1" ht="24" customHeight="1">
      <c r="A84" s="104">
        <v>801</v>
      </c>
      <c r="B84" s="105"/>
      <c r="C84" s="28" t="s">
        <v>17</v>
      </c>
      <c r="D84" s="28"/>
      <c r="E84" s="28"/>
      <c r="F84" s="28"/>
      <c r="G84" s="29">
        <f t="shared" si="30"/>
        <v>11960000</v>
      </c>
      <c r="H84" s="29">
        <f>H85</f>
        <v>60975.6</v>
      </c>
      <c r="I84" s="29">
        <f aca="true" t="shared" si="37" ref="I84:N84">I85</f>
        <v>1250000</v>
      </c>
      <c r="J84" s="29">
        <f t="shared" si="37"/>
        <v>2160000</v>
      </c>
      <c r="K84" s="29">
        <f t="shared" si="37"/>
        <v>8489024.4</v>
      </c>
      <c r="L84" s="29">
        <f t="shared" si="37"/>
        <v>0</v>
      </c>
      <c r="M84" s="49">
        <f t="shared" si="37"/>
        <v>0</v>
      </c>
      <c r="N84" s="49">
        <f t="shared" si="37"/>
        <v>0</v>
      </c>
      <c r="O84" s="49">
        <f t="shared" si="2"/>
        <v>11899024.4</v>
      </c>
    </row>
    <row r="85" spans="1:15" s="3" customFormat="1" ht="30.75" customHeight="1">
      <c r="A85" s="11"/>
      <c r="B85" s="11">
        <v>80104</v>
      </c>
      <c r="C85" s="11" t="s">
        <v>25</v>
      </c>
      <c r="D85" s="11"/>
      <c r="E85" s="11"/>
      <c r="F85" s="11"/>
      <c r="G85" s="14">
        <f aca="true" t="shared" si="38" ref="G85:G100">H85+I85+J85+K85+L85+M85</f>
        <v>11960000</v>
      </c>
      <c r="H85" s="14">
        <f>H86+H87+H88</f>
        <v>60975.6</v>
      </c>
      <c r="I85" s="14">
        <f aca="true" t="shared" si="39" ref="I85:N85">I86+I87+I88</f>
        <v>1250000</v>
      </c>
      <c r="J85" s="14">
        <f t="shared" si="39"/>
        <v>2160000</v>
      </c>
      <c r="K85" s="14">
        <f t="shared" si="39"/>
        <v>8489024.4</v>
      </c>
      <c r="L85" s="14">
        <f t="shared" si="39"/>
        <v>0</v>
      </c>
      <c r="M85" s="14">
        <f t="shared" si="39"/>
        <v>0</v>
      </c>
      <c r="N85" s="14">
        <f t="shared" si="39"/>
        <v>0</v>
      </c>
      <c r="O85" s="46">
        <f t="shared" si="2"/>
        <v>11899024.4</v>
      </c>
    </row>
    <row r="86" spans="1:15" s="18" customFormat="1" ht="27.75" customHeight="1">
      <c r="A86" s="12">
        <v>13</v>
      </c>
      <c r="B86" s="12"/>
      <c r="C86" s="13" t="s">
        <v>73</v>
      </c>
      <c r="D86" s="13" t="s">
        <v>37</v>
      </c>
      <c r="E86" s="12">
        <v>2010</v>
      </c>
      <c r="F86" s="12">
        <v>2013</v>
      </c>
      <c r="G86" s="14">
        <f t="shared" si="38"/>
        <v>4000000</v>
      </c>
      <c r="H86" s="9">
        <v>0</v>
      </c>
      <c r="I86" s="9">
        <f>1200000-500000-600000-80000</f>
        <v>20000</v>
      </c>
      <c r="J86" s="9">
        <v>100000</v>
      </c>
      <c r="K86" s="9">
        <v>3880000</v>
      </c>
      <c r="L86" s="9">
        <v>0</v>
      </c>
      <c r="M86" s="9">
        <v>0</v>
      </c>
      <c r="N86" s="9">
        <v>0</v>
      </c>
      <c r="O86" s="46">
        <f t="shared" si="2"/>
        <v>4000000</v>
      </c>
    </row>
    <row r="87" spans="1:15" s="18" customFormat="1" ht="30" customHeight="1">
      <c r="A87" s="12">
        <v>14</v>
      </c>
      <c r="B87" s="12"/>
      <c r="C87" s="12" t="s">
        <v>11</v>
      </c>
      <c r="D87" s="13" t="s">
        <v>37</v>
      </c>
      <c r="E87" s="12">
        <v>2010</v>
      </c>
      <c r="F87" s="12">
        <v>2013</v>
      </c>
      <c r="G87" s="14">
        <f t="shared" si="38"/>
        <v>3960000</v>
      </c>
      <c r="H87" s="9">
        <v>60975.6</v>
      </c>
      <c r="I87" s="9">
        <f>200000+950000</f>
        <v>1150000</v>
      </c>
      <c r="J87" s="9">
        <f>1200000+810000</f>
        <v>2010000</v>
      </c>
      <c r="K87" s="9">
        <v>739024.4</v>
      </c>
      <c r="L87" s="9">
        <v>0</v>
      </c>
      <c r="M87" s="9">
        <v>0</v>
      </c>
      <c r="N87" s="9">
        <v>0</v>
      </c>
      <c r="O87" s="46">
        <f t="shared" si="2"/>
        <v>3899024.4</v>
      </c>
    </row>
    <row r="88" spans="1:15" s="18" customFormat="1" ht="30" customHeight="1">
      <c r="A88" s="12">
        <v>15</v>
      </c>
      <c r="B88" s="12"/>
      <c r="C88" s="12" t="s">
        <v>12</v>
      </c>
      <c r="D88" s="13" t="s">
        <v>37</v>
      </c>
      <c r="E88" s="12">
        <v>2011</v>
      </c>
      <c r="F88" s="12">
        <v>2013</v>
      </c>
      <c r="G88" s="14">
        <f t="shared" si="38"/>
        <v>4000000</v>
      </c>
      <c r="H88" s="9">
        <v>0</v>
      </c>
      <c r="I88" s="9">
        <v>80000</v>
      </c>
      <c r="J88" s="9">
        <f>1700000-1650000</f>
        <v>50000</v>
      </c>
      <c r="K88" s="9">
        <f>1220000+2650000</f>
        <v>3870000</v>
      </c>
      <c r="L88" s="9">
        <v>0</v>
      </c>
      <c r="M88" s="9">
        <v>0</v>
      </c>
      <c r="N88" s="9">
        <v>0</v>
      </c>
      <c r="O88" s="46">
        <f t="shared" si="2"/>
        <v>4000000</v>
      </c>
    </row>
    <row r="89" spans="1:15" s="39" customFormat="1" ht="19.5" customHeight="1">
      <c r="A89" s="104">
        <v>852</v>
      </c>
      <c r="B89" s="105"/>
      <c r="C89" s="28" t="s">
        <v>18</v>
      </c>
      <c r="D89" s="28"/>
      <c r="E89" s="28"/>
      <c r="F89" s="28"/>
      <c r="G89" s="29">
        <f t="shared" si="38"/>
        <v>8600000</v>
      </c>
      <c r="H89" s="29">
        <v>7320</v>
      </c>
      <c r="I89" s="29">
        <f aca="true" t="shared" si="40" ref="I89:N90">I90</f>
        <v>385600</v>
      </c>
      <c r="J89" s="29">
        <f t="shared" si="40"/>
        <v>500000</v>
      </c>
      <c r="K89" s="29">
        <f t="shared" si="40"/>
        <v>7707080</v>
      </c>
      <c r="L89" s="29">
        <f t="shared" si="40"/>
        <v>0</v>
      </c>
      <c r="M89" s="49">
        <f t="shared" si="40"/>
        <v>0</v>
      </c>
      <c r="N89" s="49">
        <f t="shared" si="40"/>
        <v>0</v>
      </c>
      <c r="O89" s="49">
        <f t="shared" si="2"/>
        <v>8592680</v>
      </c>
    </row>
    <row r="90" spans="1:15" s="3" customFormat="1" ht="22.5" customHeight="1">
      <c r="A90" s="11"/>
      <c r="B90" s="11">
        <v>85202</v>
      </c>
      <c r="C90" s="11" t="s">
        <v>26</v>
      </c>
      <c r="D90" s="11"/>
      <c r="E90" s="11"/>
      <c r="F90" s="11"/>
      <c r="G90" s="14">
        <f t="shared" si="38"/>
        <v>8600000</v>
      </c>
      <c r="H90" s="14">
        <v>7320</v>
      </c>
      <c r="I90" s="14">
        <f t="shared" si="40"/>
        <v>385600</v>
      </c>
      <c r="J90" s="14">
        <f t="shared" si="40"/>
        <v>500000</v>
      </c>
      <c r="K90" s="14">
        <f t="shared" si="40"/>
        <v>7707080</v>
      </c>
      <c r="L90" s="14">
        <f t="shared" si="40"/>
        <v>0</v>
      </c>
      <c r="M90" s="14">
        <f t="shared" si="40"/>
        <v>0</v>
      </c>
      <c r="N90" s="14">
        <f t="shared" si="40"/>
        <v>0</v>
      </c>
      <c r="O90" s="46">
        <f t="shared" si="2"/>
        <v>8592680</v>
      </c>
    </row>
    <row r="91" spans="1:15" s="63" customFormat="1" ht="27.75" customHeight="1">
      <c r="A91" s="12">
        <v>16</v>
      </c>
      <c r="B91" s="62"/>
      <c r="C91" s="12" t="s">
        <v>62</v>
      </c>
      <c r="D91" s="13" t="s">
        <v>37</v>
      </c>
      <c r="E91" s="12">
        <v>2010</v>
      </c>
      <c r="F91" s="12">
        <v>2013</v>
      </c>
      <c r="G91" s="14">
        <f t="shared" si="38"/>
        <v>8600000</v>
      </c>
      <c r="H91" s="9">
        <v>7320</v>
      </c>
      <c r="I91" s="9">
        <f>1000000-300000-314400</f>
        <v>385600</v>
      </c>
      <c r="J91" s="9">
        <f>2000000-1500000</f>
        <v>500000</v>
      </c>
      <c r="K91" s="9">
        <f>2292680+314400+5100000</f>
        <v>7707080</v>
      </c>
      <c r="L91" s="9">
        <v>0</v>
      </c>
      <c r="M91" s="9">
        <v>0</v>
      </c>
      <c r="N91" s="9">
        <v>0</v>
      </c>
      <c r="O91" s="46">
        <f t="shared" si="2"/>
        <v>8592680</v>
      </c>
    </row>
    <row r="92" spans="1:15" s="39" customFormat="1" ht="19.5" customHeight="1">
      <c r="A92" s="104">
        <v>921</v>
      </c>
      <c r="B92" s="105"/>
      <c r="C92" s="28" t="s">
        <v>19</v>
      </c>
      <c r="D92" s="28"/>
      <c r="E92" s="28"/>
      <c r="F92" s="28"/>
      <c r="G92" s="29">
        <f t="shared" si="38"/>
        <v>27250000</v>
      </c>
      <c r="H92" s="29">
        <f>H93</f>
        <v>1532928.6099999999</v>
      </c>
      <c r="I92" s="29">
        <f aca="true" t="shared" si="41" ref="I92:N92">I93</f>
        <v>628812.85</v>
      </c>
      <c r="J92" s="29">
        <f t="shared" si="41"/>
        <v>400000</v>
      </c>
      <c r="K92" s="29">
        <f t="shared" si="41"/>
        <v>6712550.9399999995</v>
      </c>
      <c r="L92" s="29">
        <f t="shared" si="41"/>
        <v>5380000</v>
      </c>
      <c r="M92" s="49">
        <f t="shared" si="41"/>
        <v>12595707.6</v>
      </c>
      <c r="N92" s="49">
        <f t="shared" si="41"/>
        <v>0</v>
      </c>
      <c r="O92" s="49">
        <f t="shared" si="2"/>
        <v>25717071.39</v>
      </c>
    </row>
    <row r="93" spans="1:15" s="3" customFormat="1" ht="20.25" customHeight="1">
      <c r="A93" s="8"/>
      <c r="B93" s="7">
        <v>92120</v>
      </c>
      <c r="C93" s="7" t="s">
        <v>27</v>
      </c>
      <c r="D93" s="7"/>
      <c r="E93" s="7"/>
      <c r="F93" s="7"/>
      <c r="G93" s="14">
        <f t="shared" si="38"/>
        <v>27250000</v>
      </c>
      <c r="H93" s="14">
        <f>H94+H95+H96</f>
        <v>1532928.6099999999</v>
      </c>
      <c r="I93" s="14">
        <f aca="true" t="shared" si="42" ref="I93:N93">I94+I95+I96</f>
        <v>628812.85</v>
      </c>
      <c r="J93" s="14">
        <f t="shared" si="42"/>
        <v>400000</v>
      </c>
      <c r="K93" s="14">
        <f t="shared" si="42"/>
        <v>6712550.9399999995</v>
      </c>
      <c r="L93" s="14">
        <f t="shared" si="42"/>
        <v>5380000</v>
      </c>
      <c r="M93" s="14">
        <f t="shared" si="42"/>
        <v>12595707.6</v>
      </c>
      <c r="N93" s="14">
        <f t="shared" si="42"/>
        <v>0</v>
      </c>
      <c r="O93" s="46">
        <f t="shared" si="2"/>
        <v>25717071.39</v>
      </c>
    </row>
    <row r="94" spans="1:15" s="18" customFormat="1" ht="24.75" customHeight="1">
      <c r="A94" s="12">
        <v>18</v>
      </c>
      <c r="B94" s="12"/>
      <c r="C94" s="12" t="s">
        <v>13</v>
      </c>
      <c r="D94" s="13" t="s">
        <v>37</v>
      </c>
      <c r="E94" s="12">
        <v>2007</v>
      </c>
      <c r="F94" s="12">
        <v>2015</v>
      </c>
      <c r="G94" s="14">
        <f t="shared" si="38"/>
        <v>24370000</v>
      </c>
      <c r="H94" s="9">
        <v>1218292.4</v>
      </c>
      <c r="I94" s="9">
        <f>3400000-380000-1944000-1000000</f>
        <v>76000</v>
      </c>
      <c r="J94" s="9">
        <f>5000000-4900000</f>
        <v>100000</v>
      </c>
      <c r="K94" s="9">
        <v>5000000</v>
      </c>
      <c r="L94" s="9">
        <f>5000000+380000</f>
        <v>5380000</v>
      </c>
      <c r="M94" s="9">
        <f>4751707.6+1944000+1000000+4900000</f>
        <v>12595707.6</v>
      </c>
      <c r="N94" s="9">
        <v>0</v>
      </c>
      <c r="O94" s="46">
        <f t="shared" si="2"/>
        <v>23151707.6</v>
      </c>
    </row>
    <row r="95" spans="1:15" s="18" customFormat="1" ht="30" customHeight="1">
      <c r="A95" s="12">
        <v>20</v>
      </c>
      <c r="B95" s="12"/>
      <c r="C95" s="13" t="s">
        <v>38</v>
      </c>
      <c r="D95" s="13" t="s">
        <v>37</v>
      </c>
      <c r="E95" s="12">
        <v>2011</v>
      </c>
      <c r="F95" s="12">
        <v>2013</v>
      </c>
      <c r="G95" s="14">
        <f t="shared" si="38"/>
        <v>950000</v>
      </c>
      <c r="H95" s="9">
        <v>0</v>
      </c>
      <c r="I95" s="9">
        <f>200000-130000-30000</f>
        <v>40000</v>
      </c>
      <c r="J95" s="9">
        <v>300000</v>
      </c>
      <c r="K95" s="9">
        <v>610000</v>
      </c>
      <c r="L95" s="9">
        <v>0</v>
      </c>
      <c r="M95" s="9">
        <v>0</v>
      </c>
      <c r="N95" s="9">
        <v>0</v>
      </c>
      <c r="O95" s="46">
        <f t="shared" si="2"/>
        <v>950000</v>
      </c>
    </row>
    <row r="96" spans="1:15" s="18" customFormat="1" ht="33.75" customHeight="1">
      <c r="A96" s="12">
        <v>21</v>
      </c>
      <c r="B96" s="12"/>
      <c r="C96" s="13" t="s">
        <v>72</v>
      </c>
      <c r="D96" s="13" t="s">
        <v>37</v>
      </c>
      <c r="E96" s="12">
        <v>2009</v>
      </c>
      <c r="F96" s="12">
        <v>2013</v>
      </c>
      <c r="G96" s="14">
        <f t="shared" si="38"/>
        <v>1930000</v>
      </c>
      <c r="H96" s="9">
        <v>314636.21</v>
      </c>
      <c r="I96" s="9">
        <f>715360-202547.15</f>
        <v>512812.85</v>
      </c>
      <c r="J96" s="9">
        <v>0</v>
      </c>
      <c r="K96" s="9">
        <f>900003.79+202547.15</f>
        <v>1102550.94</v>
      </c>
      <c r="L96" s="9">
        <v>0</v>
      </c>
      <c r="M96" s="9">
        <v>0</v>
      </c>
      <c r="N96" s="9">
        <v>0</v>
      </c>
      <c r="O96" s="46">
        <f t="shared" si="2"/>
        <v>1615363.79</v>
      </c>
    </row>
    <row r="97" spans="1:15" s="39" customFormat="1" ht="21.75" customHeight="1">
      <c r="A97" s="104">
        <v>926</v>
      </c>
      <c r="B97" s="105"/>
      <c r="C97" s="28" t="s">
        <v>58</v>
      </c>
      <c r="D97" s="28"/>
      <c r="E97" s="28"/>
      <c r="F97" s="28"/>
      <c r="G97" s="29">
        <f t="shared" si="38"/>
        <v>5400000</v>
      </c>
      <c r="H97" s="29">
        <v>0</v>
      </c>
      <c r="I97" s="29">
        <f aca="true" t="shared" si="43" ref="I97:N97">I98</f>
        <v>200000</v>
      </c>
      <c r="J97" s="29">
        <f t="shared" si="43"/>
        <v>5200000</v>
      </c>
      <c r="K97" s="29">
        <f t="shared" si="43"/>
        <v>0</v>
      </c>
      <c r="L97" s="29">
        <f t="shared" si="43"/>
        <v>0</v>
      </c>
      <c r="M97" s="49">
        <f t="shared" si="43"/>
        <v>0</v>
      </c>
      <c r="N97" s="49">
        <f t="shared" si="43"/>
        <v>0</v>
      </c>
      <c r="O97" s="49">
        <f t="shared" si="2"/>
        <v>5400000</v>
      </c>
    </row>
    <row r="98" spans="1:15" s="3" customFormat="1" ht="21" customHeight="1">
      <c r="A98" s="11"/>
      <c r="B98" s="11">
        <v>92601</v>
      </c>
      <c r="C98" s="11" t="s">
        <v>28</v>
      </c>
      <c r="D98" s="11"/>
      <c r="E98" s="7"/>
      <c r="F98" s="7"/>
      <c r="G98" s="14">
        <f t="shared" si="38"/>
        <v>5400000</v>
      </c>
      <c r="H98" s="14">
        <v>0</v>
      </c>
      <c r="I98" s="14">
        <f aca="true" t="shared" si="44" ref="I98:N98">I99+I100</f>
        <v>200000</v>
      </c>
      <c r="J98" s="14">
        <f t="shared" si="44"/>
        <v>5200000</v>
      </c>
      <c r="K98" s="14">
        <f t="shared" si="44"/>
        <v>0</v>
      </c>
      <c r="L98" s="14">
        <f t="shared" si="44"/>
        <v>0</v>
      </c>
      <c r="M98" s="14">
        <f t="shared" si="44"/>
        <v>0</v>
      </c>
      <c r="N98" s="14">
        <f t="shared" si="44"/>
        <v>0</v>
      </c>
      <c r="O98" s="46">
        <f t="shared" si="2"/>
        <v>5400000</v>
      </c>
    </row>
    <row r="99" spans="1:15" s="18" customFormat="1" ht="33.75" customHeight="1">
      <c r="A99" s="12">
        <v>22</v>
      </c>
      <c r="B99" s="12"/>
      <c r="C99" s="12" t="s">
        <v>14</v>
      </c>
      <c r="D99" s="13" t="s">
        <v>37</v>
      </c>
      <c r="E99" s="8">
        <v>2011</v>
      </c>
      <c r="F99" s="8">
        <v>2012</v>
      </c>
      <c r="G99" s="14">
        <f t="shared" si="38"/>
        <v>4250000</v>
      </c>
      <c r="H99" s="9">
        <v>0</v>
      </c>
      <c r="I99" s="9">
        <f>200000-150000</f>
        <v>50000</v>
      </c>
      <c r="J99" s="9">
        <v>4200000</v>
      </c>
      <c r="K99" s="9">
        <v>0</v>
      </c>
      <c r="L99" s="9">
        <v>0</v>
      </c>
      <c r="M99" s="9">
        <v>0</v>
      </c>
      <c r="N99" s="9">
        <v>0</v>
      </c>
      <c r="O99" s="46">
        <f t="shared" si="2"/>
        <v>4250000</v>
      </c>
    </row>
    <row r="100" spans="1:15" s="18" customFormat="1" ht="39" customHeight="1">
      <c r="A100" s="12">
        <v>23</v>
      </c>
      <c r="B100" s="42"/>
      <c r="C100" s="43" t="s">
        <v>59</v>
      </c>
      <c r="D100" s="13" t="s">
        <v>37</v>
      </c>
      <c r="E100" s="8">
        <v>2011</v>
      </c>
      <c r="F100" s="8">
        <v>2012</v>
      </c>
      <c r="G100" s="14">
        <f t="shared" si="38"/>
        <v>1150000</v>
      </c>
      <c r="H100" s="9">
        <v>0</v>
      </c>
      <c r="I100" s="9">
        <v>150000</v>
      </c>
      <c r="J100" s="9">
        <v>1000000</v>
      </c>
      <c r="K100" s="9">
        <v>0</v>
      </c>
      <c r="L100" s="9">
        <v>0</v>
      </c>
      <c r="M100" s="9">
        <v>0</v>
      </c>
      <c r="N100" s="9">
        <v>0</v>
      </c>
      <c r="O100" s="46">
        <f t="shared" si="2"/>
        <v>1150000</v>
      </c>
    </row>
    <row r="101" spans="1:15" s="41" customFormat="1" ht="27" customHeight="1">
      <c r="A101" s="98" t="s">
        <v>44</v>
      </c>
      <c r="B101" s="99"/>
      <c r="C101" s="100"/>
      <c r="D101" s="23"/>
      <c r="E101" s="23"/>
      <c r="F101" s="23"/>
      <c r="G101" s="27">
        <f>H101+I101+J101+K101+L101+M101+N101</f>
        <v>2670000</v>
      </c>
      <c r="H101" s="27">
        <v>0</v>
      </c>
      <c r="I101" s="27">
        <f aca="true" t="shared" si="45" ref="I101:N101">I102</f>
        <v>180000</v>
      </c>
      <c r="J101" s="27">
        <f t="shared" si="45"/>
        <v>650000</v>
      </c>
      <c r="K101" s="27">
        <f t="shared" si="45"/>
        <v>630000</v>
      </c>
      <c r="L101" s="27">
        <f t="shared" si="45"/>
        <v>580000</v>
      </c>
      <c r="M101" s="44">
        <f t="shared" si="45"/>
        <v>530000</v>
      </c>
      <c r="N101" s="44">
        <f t="shared" si="45"/>
        <v>100000</v>
      </c>
      <c r="O101" s="44">
        <f t="shared" si="2"/>
        <v>2670000</v>
      </c>
    </row>
    <row r="102" spans="1:15" s="18" customFormat="1" ht="17.25" customHeight="1">
      <c r="A102" s="8"/>
      <c r="B102" s="8"/>
      <c r="C102" s="8" t="s">
        <v>2</v>
      </c>
      <c r="D102" s="8"/>
      <c r="E102" s="8"/>
      <c r="F102" s="8"/>
      <c r="G102" s="14">
        <f>H102+I102+J102+K102+L102+M102+N102</f>
        <v>2670000</v>
      </c>
      <c r="H102" s="9">
        <v>0</v>
      </c>
      <c r="I102" s="9">
        <f aca="true" t="shared" si="46" ref="I102:N102">I103+I104</f>
        <v>180000</v>
      </c>
      <c r="J102" s="9">
        <f t="shared" si="46"/>
        <v>650000</v>
      </c>
      <c r="K102" s="9">
        <f t="shared" si="46"/>
        <v>630000</v>
      </c>
      <c r="L102" s="9">
        <f t="shared" si="46"/>
        <v>580000</v>
      </c>
      <c r="M102" s="9">
        <f t="shared" si="46"/>
        <v>530000</v>
      </c>
      <c r="N102" s="9">
        <f t="shared" si="46"/>
        <v>100000</v>
      </c>
      <c r="O102" s="46">
        <f t="shared" si="2"/>
        <v>2670000</v>
      </c>
    </row>
    <row r="103" spans="1:15" s="18" customFormat="1" ht="50.25" customHeight="1">
      <c r="A103" s="50">
        <v>1</v>
      </c>
      <c r="B103" s="50"/>
      <c r="C103" s="51" t="s">
        <v>68</v>
      </c>
      <c r="D103" s="52" t="s">
        <v>37</v>
      </c>
      <c r="E103" s="50">
        <v>2011</v>
      </c>
      <c r="F103" s="50">
        <v>2015</v>
      </c>
      <c r="G103" s="53">
        <f>H103+I103+J103+K103+L103+M103</f>
        <v>1307500</v>
      </c>
      <c r="H103" s="54">
        <v>0</v>
      </c>
      <c r="I103" s="54">
        <f>390000-292500</f>
        <v>97500</v>
      </c>
      <c r="J103" s="54">
        <v>330000</v>
      </c>
      <c r="K103" s="54">
        <v>320000</v>
      </c>
      <c r="L103" s="54">
        <v>300000</v>
      </c>
      <c r="M103" s="54">
        <v>260000</v>
      </c>
      <c r="N103" s="54">
        <v>0</v>
      </c>
      <c r="O103" s="55">
        <f t="shared" si="2"/>
        <v>1307500</v>
      </c>
    </row>
    <row r="104" spans="1:15" s="61" customFormat="1" ht="50.25" customHeight="1">
      <c r="A104" s="8">
        <v>2</v>
      </c>
      <c r="B104" s="8"/>
      <c r="C104" s="15" t="s">
        <v>70</v>
      </c>
      <c r="D104" s="13" t="s">
        <v>37</v>
      </c>
      <c r="E104" s="8">
        <v>2011</v>
      </c>
      <c r="F104" s="8">
        <v>2016</v>
      </c>
      <c r="G104" s="53">
        <f>H104+I104+J104+K104+L104+M104+N104</f>
        <v>1362500</v>
      </c>
      <c r="H104" s="9">
        <v>0</v>
      </c>
      <c r="I104" s="9">
        <f>220000-137500</f>
        <v>82500</v>
      </c>
      <c r="J104" s="9">
        <v>320000</v>
      </c>
      <c r="K104" s="9">
        <v>310000</v>
      </c>
      <c r="L104" s="9">
        <v>280000</v>
      </c>
      <c r="M104" s="9">
        <v>270000</v>
      </c>
      <c r="N104" s="9">
        <v>100000</v>
      </c>
      <c r="O104" s="55">
        <f t="shared" si="2"/>
        <v>1362500</v>
      </c>
    </row>
    <row r="105" spans="1:15" s="41" customFormat="1" ht="55.5" customHeight="1">
      <c r="A105" s="118" t="s">
        <v>71</v>
      </c>
      <c r="B105" s="119"/>
      <c r="C105" s="120"/>
      <c r="D105" s="56"/>
      <c r="E105" s="57"/>
      <c r="F105" s="57"/>
      <c r="G105" s="58">
        <f aca="true" t="shared" si="47" ref="G105:G119">H105+I105+J105+K105+L105+M105</f>
        <v>33198392</v>
      </c>
      <c r="H105" s="59">
        <v>7564568</v>
      </c>
      <c r="I105" s="59">
        <f aca="true" t="shared" si="48" ref="I105:N105">I106</f>
        <v>7922000</v>
      </c>
      <c r="J105" s="59">
        <f t="shared" si="48"/>
        <v>7966824</v>
      </c>
      <c r="K105" s="59">
        <f t="shared" si="48"/>
        <v>8190000</v>
      </c>
      <c r="L105" s="59">
        <f t="shared" si="48"/>
        <v>1020000</v>
      </c>
      <c r="M105" s="60">
        <f t="shared" si="48"/>
        <v>535000</v>
      </c>
      <c r="N105" s="60">
        <f t="shared" si="48"/>
        <v>0</v>
      </c>
      <c r="O105" s="44">
        <f t="shared" si="2"/>
        <v>25633824</v>
      </c>
    </row>
    <row r="106" spans="1:15" s="18" customFormat="1" ht="20.25" customHeight="1">
      <c r="A106" s="17"/>
      <c r="B106" s="26"/>
      <c r="C106" s="8" t="s">
        <v>2</v>
      </c>
      <c r="D106" s="15"/>
      <c r="E106" s="8"/>
      <c r="F106" s="8"/>
      <c r="G106" s="14">
        <f t="shared" si="47"/>
        <v>33198392</v>
      </c>
      <c r="H106" s="9">
        <v>7564568</v>
      </c>
      <c r="I106" s="9">
        <f aca="true" t="shared" si="49" ref="I106:N106">I107+I110+I112+I115</f>
        <v>7922000</v>
      </c>
      <c r="J106" s="9">
        <f t="shared" si="49"/>
        <v>7966824</v>
      </c>
      <c r="K106" s="9">
        <f t="shared" si="49"/>
        <v>8190000</v>
      </c>
      <c r="L106" s="9">
        <f t="shared" si="49"/>
        <v>1020000</v>
      </c>
      <c r="M106" s="47">
        <f t="shared" si="49"/>
        <v>535000</v>
      </c>
      <c r="N106" s="47">
        <f t="shared" si="49"/>
        <v>0</v>
      </c>
      <c r="O106" s="46">
        <f t="shared" si="2"/>
        <v>25633824</v>
      </c>
    </row>
    <row r="107" spans="1:15" s="30" customFormat="1" ht="20.25" customHeight="1">
      <c r="A107" s="116">
        <v>600</v>
      </c>
      <c r="B107" s="117"/>
      <c r="C107" s="28" t="s">
        <v>45</v>
      </c>
      <c r="D107" s="40"/>
      <c r="E107" s="28"/>
      <c r="F107" s="28"/>
      <c r="G107" s="29">
        <f t="shared" si="47"/>
        <v>9764002</v>
      </c>
      <c r="H107" s="29">
        <v>2520002</v>
      </c>
      <c r="I107" s="29">
        <f aca="true" t="shared" si="50" ref="I107:N107">I108+I109</f>
        <v>3594000</v>
      </c>
      <c r="J107" s="29">
        <f t="shared" si="50"/>
        <v>1650000</v>
      </c>
      <c r="K107" s="29">
        <f t="shared" si="50"/>
        <v>2000000</v>
      </c>
      <c r="L107" s="29">
        <f t="shared" si="50"/>
        <v>0</v>
      </c>
      <c r="M107" s="49">
        <f t="shared" si="50"/>
        <v>0</v>
      </c>
      <c r="N107" s="49">
        <f t="shared" si="50"/>
        <v>0</v>
      </c>
      <c r="O107" s="49">
        <f t="shared" si="2"/>
        <v>7244000</v>
      </c>
    </row>
    <row r="108" spans="1:15" s="63" customFormat="1" ht="27.75" customHeight="1">
      <c r="A108" s="64"/>
      <c r="B108" s="19">
        <v>60016</v>
      </c>
      <c r="C108" s="8" t="s">
        <v>46</v>
      </c>
      <c r="D108" s="13" t="s">
        <v>37</v>
      </c>
      <c r="E108" s="8"/>
      <c r="F108" s="8"/>
      <c r="G108" s="14">
        <f t="shared" si="47"/>
        <v>3429004</v>
      </c>
      <c r="H108" s="9">
        <v>974004</v>
      </c>
      <c r="I108" s="9">
        <f>605000+2000000-1600000</f>
        <v>1005000</v>
      </c>
      <c r="J108" s="9">
        <v>450000</v>
      </c>
      <c r="K108" s="9">
        <v>1000000</v>
      </c>
      <c r="L108" s="9">
        <v>0</v>
      </c>
      <c r="M108" s="9">
        <v>0</v>
      </c>
      <c r="N108" s="9">
        <v>0</v>
      </c>
      <c r="O108" s="46">
        <f t="shared" si="2"/>
        <v>2455000</v>
      </c>
    </row>
    <row r="109" spans="1:15" s="18" customFormat="1" ht="30.75" customHeight="1">
      <c r="A109" s="17"/>
      <c r="B109" s="19">
        <v>60015</v>
      </c>
      <c r="C109" s="8" t="s">
        <v>47</v>
      </c>
      <c r="D109" s="13" t="s">
        <v>37</v>
      </c>
      <c r="E109" s="8"/>
      <c r="F109" s="8"/>
      <c r="G109" s="14">
        <f t="shared" si="47"/>
        <v>6334998</v>
      </c>
      <c r="H109" s="9">
        <v>1545998</v>
      </c>
      <c r="I109" s="9">
        <f>589000+2000000</f>
        <v>2589000</v>
      </c>
      <c r="J109" s="9">
        <v>1200000</v>
      </c>
      <c r="K109" s="9">
        <v>1000000</v>
      </c>
      <c r="L109" s="9">
        <v>0</v>
      </c>
      <c r="M109" s="9">
        <v>0</v>
      </c>
      <c r="N109" s="9">
        <v>0</v>
      </c>
      <c r="O109" s="46">
        <f t="shared" si="2"/>
        <v>4789000</v>
      </c>
    </row>
    <row r="110" spans="1:15" s="30" customFormat="1" ht="31.5" customHeight="1">
      <c r="A110" s="127">
        <v>750</v>
      </c>
      <c r="B110" s="127"/>
      <c r="C110" s="28" t="s">
        <v>49</v>
      </c>
      <c r="D110" s="40"/>
      <c r="E110" s="28"/>
      <c r="F110" s="28"/>
      <c r="G110" s="29">
        <f t="shared" si="47"/>
        <v>3249568</v>
      </c>
      <c r="H110" s="29">
        <v>739568</v>
      </c>
      <c r="I110" s="29">
        <f aca="true" t="shared" si="51" ref="I110:N110">I111</f>
        <v>470000</v>
      </c>
      <c r="J110" s="29">
        <f t="shared" si="51"/>
        <v>485000</v>
      </c>
      <c r="K110" s="29">
        <f t="shared" si="51"/>
        <v>500000</v>
      </c>
      <c r="L110" s="49">
        <f t="shared" si="51"/>
        <v>520000</v>
      </c>
      <c r="M110" s="49">
        <f t="shared" si="51"/>
        <v>535000</v>
      </c>
      <c r="N110" s="49">
        <f t="shared" si="51"/>
        <v>0</v>
      </c>
      <c r="O110" s="49">
        <f t="shared" si="2"/>
        <v>2510000</v>
      </c>
    </row>
    <row r="111" spans="1:15" s="18" customFormat="1" ht="31.5" customHeight="1">
      <c r="A111" s="8"/>
      <c r="B111" s="8">
        <v>75023</v>
      </c>
      <c r="C111" s="8" t="s">
        <v>50</v>
      </c>
      <c r="D111" s="13" t="s">
        <v>37</v>
      </c>
      <c r="E111" s="8"/>
      <c r="F111" s="8"/>
      <c r="G111" s="14">
        <f t="shared" si="47"/>
        <v>3249568</v>
      </c>
      <c r="H111" s="9">
        <v>739568</v>
      </c>
      <c r="I111" s="9">
        <v>470000</v>
      </c>
      <c r="J111" s="9">
        <v>485000</v>
      </c>
      <c r="K111" s="9">
        <v>500000</v>
      </c>
      <c r="L111" s="9">
        <v>520000</v>
      </c>
      <c r="M111" s="9">
        <v>535000</v>
      </c>
      <c r="N111" s="9">
        <v>0</v>
      </c>
      <c r="O111" s="46">
        <f t="shared" si="2"/>
        <v>2510000</v>
      </c>
    </row>
    <row r="112" spans="1:15" s="30" customFormat="1" ht="30.75" customHeight="1">
      <c r="A112" s="104">
        <v>852</v>
      </c>
      <c r="B112" s="105"/>
      <c r="C112" s="28" t="s">
        <v>48</v>
      </c>
      <c r="D112" s="40"/>
      <c r="E112" s="28"/>
      <c r="F112" s="28"/>
      <c r="G112" s="29">
        <f t="shared" si="47"/>
        <v>1704000</v>
      </c>
      <c r="H112" s="29">
        <v>430000</v>
      </c>
      <c r="I112" s="29">
        <f aca="true" t="shared" si="52" ref="I112:N112">I113+I114</f>
        <v>298000</v>
      </c>
      <c r="J112" s="29">
        <f t="shared" si="52"/>
        <v>486000</v>
      </c>
      <c r="K112" s="29">
        <f t="shared" si="52"/>
        <v>490000</v>
      </c>
      <c r="L112" s="29">
        <f t="shared" si="52"/>
        <v>0</v>
      </c>
      <c r="M112" s="49">
        <f t="shared" si="52"/>
        <v>0</v>
      </c>
      <c r="N112" s="49">
        <f t="shared" si="52"/>
        <v>0</v>
      </c>
      <c r="O112" s="49">
        <f t="shared" si="2"/>
        <v>1274000</v>
      </c>
    </row>
    <row r="113" spans="1:15" s="18" customFormat="1" ht="31.5" customHeight="1">
      <c r="A113" s="8"/>
      <c r="B113" s="8">
        <v>85201</v>
      </c>
      <c r="C113" s="8" t="s">
        <v>51</v>
      </c>
      <c r="D113" s="13" t="s">
        <v>37</v>
      </c>
      <c r="E113" s="8"/>
      <c r="F113" s="8"/>
      <c r="G113" s="14">
        <f t="shared" si="47"/>
        <v>964000</v>
      </c>
      <c r="H113" s="9">
        <v>250000</v>
      </c>
      <c r="I113" s="9">
        <v>138000</v>
      </c>
      <c r="J113" s="9">
        <v>286000</v>
      </c>
      <c r="K113" s="9">
        <v>290000</v>
      </c>
      <c r="L113" s="9">
        <v>0</v>
      </c>
      <c r="M113" s="9">
        <v>0</v>
      </c>
      <c r="N113" s="9">
        <v>0</v>
      </c>
      <c r="O113" s="46">
        <f aca="true" t="shared" si="53" ref="O113:O119">G113-H113</f>
        <v>714000</v>
      </c>
    </row>
    <row r="114" spans="1:15" s="18" customFormat="1" ht="31.5" customHeight="1">
      <c r="A114" s="8"/>
      <c r="B114" s="8">
        <v>85204</v>
      </c>
      <c r="C114" s="8" t="s">
        <v>52</v>
      </c>
      <c r="D114" s="13" t="s">
        <v>37</v>
      </c>
      <c r="E114" s="8"/>
      <c r="F114" s="8"/>
      <c r="G114" s="14">
        <f t="shared" si="47"/>
        <v>740000</v>
      </c>
      <c r="H114" s="9">
        <v>180000</v>
      </c>
      <c r="I114" s="9">
        <v>160000</v>
      </c>
      <c r="J114" s="9">
        <v>200000</v>
      </c>
      <c r="K114" s="9">
        <v>200000</v>
      </c>
      <c r="L114" s="9"/>
      <c r="M114" s="9">
        <v>0</v>
      </c>
      <c r="N114" s="9">
        <v>0</v>
      </c>
      <c r="O114" s="46">
        <f t="shared" si="53"/>
        <v>560000</v>
      </c>
    </row>
    <row r="115" spans="1:15" s="30" customFormat="1" ht="31.5" customHeight="1">
      <c r="A115" s="104">
        <v>900</v>
      </c>
      <c r="B115" s="105"/>
      <c r="C115" s="28" t="s">
        <v>53</v>
      </c>
      <c r="D115" s="40"/>
      <c r="E115" s="28"/>
      <c r="F115" s="28"/>
      <c r="G115" s="29">
        <f t="shared" si="47"/>
        <v>18480822</v>
      </c>
      <c r="H115" s="29">
        <v>3874998</v>
      </c>
      <c r="I115" s="29">
        <f aca="true" t="shared" si="54" ref="I115:N115">I116+I117+I118+I119</f>
        <v>3560000</v>
      </c>
      <c r="J115" s="29">
        <f t="shared" si="54"/>
        <v>5345824</v>
      </c>
      <c r="K115" s="29">
        <f t="shared" si="54"/>
        <v>5200000</v>
      </c>
      <c r="L115" s="29">
        <f t="shared" si="54"/>
        <v>500000</v>
      </c>
      <c r="M115" s="49">
        <f t="shared" si="54"/>
        <v>0</v>
      </c>
      <c r="N115" s="49">
        <f t="shared" si="54"/>
        <v>0</v>
      </c>
      <c r="O115" s="49">
        <f t="shared" si="53"/>
        <v>14605824</v>
      </c>
    </row>
    <row r="116" spans="1:15" s="18" customFormat="1" ht="31.5" customHeight="1">
      <c r="A116" s="8"/>
      <c r="B116" s="8">
        <v>90003</v>
      </c>
      <c r="C116" s="8" t="s">
        <v>54</v>
      </c>
      <c r="D116" s="13" t="s">
        <v>37</v>
      </c>
      <c r="E116" s="8"/>
      <c r="F116" s="8"/>
      <c r="G116" s="14">
        <f t="shared" si="47"/>
        <v>7819943</v>
      </c>
      <c r="H116" s="9">
        <v>1999943</v>
      </c>
      <c r="I116" s="9">
        <v>1800000</v>
      </c>
      <c r="J116" s="9">
        <v>2020000</v>
      </c>
      <c r="K116" s="9">
        <v>2000000</v>
      </c>
      <c r="L116" s="9">
        <v>0</v>
      </c>
      <c r="M116" s="47">
        <v>0</v>
      </c>
      <c r="N116" s="47">
        <v>0</v>
      </c>
      <c r="O116" s="46">
        <f t="shared" si="53"/>
        <v>5820000</v>
      </c>
    </row>
    <row r="117" spans="1:15" s="18" customFormat="1" ht="31.5" customHeight="1">
      <c r="A117" s="8"/>
      <c r="B117" s="8">
        <v>90004</v>
      </c>
      <c r="C117" s="8" t="s">
        <v>55</v>
      </c>
      <c r="D117" s="13" t="s">
        <v>37</v>
      </c>
      <c r="E117" s="8"/>
      <c r="F117" s="8"/>
      <c r="G117" s="14">
        <f t="shared" si="47"/>
        <v>4377980</v>
      </c>
      <c r="H117" s="9">
        <v>1252156</v>
      </c>
      <c r="I117" s="9">
        <v>1050000</v>
      </c>
      <c r="J117" s="9">
        <v>1075824</v>
      </c>
      <c r="K117" s="9">
        <v>1000000</v>
      </c>
      <c r="L117" s="9"/>
      <c r="M117" s="47">
        <v>0</v>
      </c>
      <c r="N117" s="47">
        <v>0</v>
      </c>
      <c r="O117" s="46">
        <f t="shared" si="53"/>
        <v>3125824</v>
      </c>
    </row>
    <row r="118" spans="1:15" s="18" customFormat="1" ht="31.5" customHeight="1">
      <c r="A118" s="8"/>
      <c r="B118" s="8">
        <v>90013</v>
      </c>
      <c r="C118" s="8" t="s">
        <v>56</v>
      </c>
      <c r="D118" s="13" t="s">
        <v>37</v>
      </c>
      <c r="E118" s="8"/>
      <c r="F118" s="8"/>
      <c r="G118" s="14">
        <f t="shared" si="47"/>
        <v>1082899</v>
      </c>
      <c r="H118" s="9">
        <v>222899</v>
      </c>
      <c r="I118" s="9">
        <v>260000</v>
      </c>
      <c r="J118" s="9">
        <v>300000</v>
      </c>
      <c r="K118" s="9">
        <v>300000</v>
      </c>
      <c r="L118" s="9">
        <v>0</v>
      </c>
      <c r="M118" s="47">
        <v>0</v>
      </c>
      <c r="N118" s="47">
        <v>0</v>
      </c>
      <c r="O118" s="46">
        <f t="shared" si="53"/>
        <v>860000</v>
      </c>
    </row>
    <row r="119" spans="1:15" s="18" customFormat="1" ht="31.5" customHeight="1">
      <c r="A119" s="8"/>
      <c r="B119" s="8">
        <v>90015</v>
      </c>
      <c r="C119" s="8" t="s">
        <v>57</v>
      </c>
      <c r="D119" s="13" t="s">
        <v>37</v>
      </c>
      <c r="E119" s="8"/>
      <c r="F119" s="8"/>
      <c r="G119" s="14">
        <f t="shared" si="47"/>
        <v>5200000</v>
      </c>
      <c r="H119" s="9">
        <v>400000</v>
      </c>
      <c r="I119" s="9">
        <v>450000</v>
      </c>
      <c r="J119" s="9">
        <v>1950000</v>
      </c>
      <c r="K119" s="9">
        <v>1900000</v>
      </c>
      <c r="L119" s="9">
        <v>500000</v>
      </c>
      <c r="M119" s="47">
        <v>0</v>
      </c>
      <c r="N119" s="47">
        <v>0</v>
      </c>
      <c r="O119" s="46">
        <f t="shared" si="53"/>
        <v>4800000</v>
      </c>
    </row>
  </sheetData>
  <sheetProtection/>
  <mergeCells count="34">
    <mergeCell ref="A6:C6"/>
    <mergeCell ref="A110:B110"/>
    <mergeCell ref="A13:C13"/>
    <mergeCell ref="A112:B112"/>
    <mergeCell ref="A89:B89"/>
    <mergeCell ref="A14:C14"/>
    <mergeCell ref="A70:B70"/>
    <mergeCell ref="A84:B84"/>
    <mergeCell ref="A60:B60"/>
    <mergeCell ref="A68:C68"/>
    <mergeCell ref="A29:B29"/>
    <mergeCell ref="A22:B22"/>
    <mergeCell ref="A115:B115"/>
    <mergeCell ref="A107:B107"/>
    <mergeCell ref="A105:C105"/>
    <mergeCell ref="A97:B97"/>
    <mergeCell ref="A101:C101"/>
    <mergeCell ref="A69:C69"/>
    <mergeCell ref="A12:C12"/>
    <mergeCell ref="A11:C11"/>
    <mergeCell ref="A92:B92"/>
    <mergeCell ref="A2:B2"/>
    <mergeCell ref="A9:C9"/>
    <mergeCell ref="A10:C10"/>
    <mergeCell ref="A3:O3"/>
    <mergeCell ref="G4:G5"/>
    <mergeCell ref="A67:C67"/>
    <mergeCell ref="M2:N2"/>
    <mergeCell ref="I4:N4"/>
    <mergeCell ref="C4:C5"/>
    <mergeCell ref="E4:F4"/>
    <mergeCell ref="A4:A5"/>
    <mergeCell ref="D4:D5"/>
    <mergeCell ref="B4:B5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69" r:id="rId1"/>
  <rowBreaks count="4" manualBreakCount="4">
    <brk id="32" max="14" man="1"/>
    <brk id="59" max="14" man="1"/>
    <brk id="83" max="14" man="1"/>
    <brk id="1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2011-11-24T11:31:26Z</cp:lastPrinted>
  <dcterms:created xsi:type="dcterms:W3CDTF">2010-09-20T10:00:17Z</dcterms:created>
  <dcterms:modified xsi:type="dcterms:W3CDTF">2011-11-25T13:22:12Z</dcterms:modified>
  <cp:category/>
  <cp:version/>
  <cp:contentType/>
  <cp:contentStatus/>
  <cp:revision>1</cp:revision>
</cp:coreProperties>
</file>