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<sst xmlns="http://schemas.openxmlformats.org/spreadsheetml/2006/main" count="187" uniqueCount="101">
  <si>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</si>
  <si>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</si>
  <si>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</si>
  <si>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</si>
  <si>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</si>
  <si>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</si>
  <si>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</si>
  <si>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</si>
  <si>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</si>
  <si>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</si>
  <si>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</si>
  <si>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</si>
  <si>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</si>
  <si>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</si>
  <si>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</si>
  <si>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</si>
  <si>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</si>
  <si>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</si>
  <si>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</si>
  <si>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</si>
  <si>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</si>
  <si>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</si>
  <si>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</si>
  <si>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</si>
  <si>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</si>
  <si>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</si>
  <si>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</si>
  <si>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</si>
  <si>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</si>
  <si>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</si>
  <si>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</si>
  <si>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</si>
  <si>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</si>
  <si>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</si>
  <si>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</si>
  <si>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</si>
  <si>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</si>
  <si>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</si>
  <si>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</si>
  <si>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</si>
  <si>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</si>
  <si>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</si>
  <si>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</si>
  <si>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</si>
  <si>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</si>
  <si>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</si>
  <si>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</si>
  <si>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</si>
  <si>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</si>
  <si>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</si>
  <si>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</si>
  <si>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</si>
  <si>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</si>
  <si>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</si>
  <si>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</si>
  <si>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</si>
  <si>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</si>
  <si>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</si>
  <si>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</si>
  <si>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</si>
  <si>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</si>
  <si>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</si>
  <si>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</si>
  <si>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</si>
  <si>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</si>
  <si>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</si>
  <si>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</si>
  <si>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</si>
  <si>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</si>
  <si>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</si>
  <si>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</si>
  <si>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</si>
  <si>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</si>
  <si>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</si>
  <si>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</si>
  <si>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</si>
  <si>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</si>
  <si>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</si>
  <si>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</si>
  <si>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Przebudowa ul. Waryńskiego odc. od ul. Sierakowickiej do granicy miasta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</si>
  <si>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</si>
  <si>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</si>
  <si>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</si>
  <si>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</si>
  <si>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</si>
  <si>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</si>
  <si>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</si>
  <si>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</si>
  <si>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</si>
  <si>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</si>
  <si>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</si>
  <si>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</si>
  <si>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</si>
  <si>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</si>
  <si>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</si>
  <si>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Podbudowa oraz nakładki bitumiczne w ul. Artyleryjska, ul. Szwoleżerów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</si>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</sst>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33" borderId="13" xfId="0" applyNumberFormat="1" applyFont="1" applyFill="1" applyBorder="1" applyAlignment="1" applyProtection="1">
      <alignment wrapText="1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4" fontId="6" fillId="34" borderId="14" xfId="0" applyNumberFormat="1" applyFont="1" applyFill="1" applyBorder="1" applyAlignment="1" applyProtection="1">
      <alignment/>
      <protection/>
    </xf>
    <xf numFmtId="4" fontId="7" fillId="34" borderId="14" xfId="0" applyNumberFormat="1" applyFont="1" applyFill="1" applyBorder="1" applyAlignment="1" applyProtection="1">
      <alignment/>
      <protection/>
    </xf>
    <xf numFmtId="4" fontId="7" fillId="37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wrapText="1" shrinkToFi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7" fillId="38" borderId="14" xfId="0" applyNumberFormat="1" applyFont="1" applyFill="1" applyBorder="1" applyAlignment="1" applyProtection="1">
      <alignment/>
      <protection/>
    </xf>
    <xf numFmtId="4" fontId="7" fillId="38" borderId="14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6" fillId="38" borderId="14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7" fillId="38" borderId="12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 wrapText="1"/>
      <protection/>
    </xf>
    <xf numFmtId="0" fontId="7" fillId="38" borderId="14" xfId="0" applyNumberFormat="1" applyFont="1" applyFill="1" applyBorder="1" applyAlignment="1" applyProtection="1">
      <alignment horizontal="center"/>
      <protection/>
    </xf>
    <xf numFmtId="0" fontId="6" fillId="38" borderId="14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6" fillId="34" borderId="14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2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2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2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2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Normal="75" zoomScaleSheetLayoutView="100" zoomScalePageLayoutView="0" workbookViewId="0" topLeftCell="D1">
      <pane ySplit="8" topLeftCell="A69" activePane="bottomLeft" state="frozen"/>
      <selection pane="topLeft" activeCell="A1" sqref="A1"/>
      <selection pane="bottomLeft" activeCell="J73" sqref="J73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63"/>
      <c r="B1" s="63"/>
      <c r="C1" s="63"/>
    </row>
    <row r="2" spans="1:14" ht="12.75">
      <c r="A2" s="105" t="s">
        <v>58</v>
      </c>
      <c r="B2" s="105"/>
      <c r="M2" s="105" t="s">
        <v>58</v>
      </c>
      <c r="N2" s="105"/>
    </row>
    <row r="3" spans="1:15" ht="30" customHeight="1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47.25" customHeight="1">
      <c r="A4" s="94" t="s">
        <v>5</v>
      </c>
      <c r="B4" s="113" t="s">
        <v>21</v>
      </c>
      <c r="C4" s="93" t="s">
        <v>7</v>
      </c>
      <c r="D4" s="93" t="s">
        <v>9</v>
      </c>
      <c r="E4" s="93" t="s">
        <v>29</v>
      </c>
      <c r="F4" s="93"/>
      <c r="G4" s="93" t="s">
        <v>10</v>
      </c>
      <c r="H4" s="10" t="s">
        <v>62</v>
      </c>
      <c r="I4" s="64" t="s">
        <v>75</v>
      </c>
      <c r="J4" s="90" t="s">
        <v>0</v>
      </c>
      <c r="K4" s="91"/>
      <c r="L4" s="91"/>
      <c r="M4" s="91"/>
      <c r="N4" s="92"/>
      <c r="O4" s="5" t="s">
        <v>3</v>
      </c>
    </row>
    <row r="5" spans="1:15" ht="16.5" customHeight="1">
      <c r="A5" s="94"/>
      <c r="B5" s="114"/>
      <c r="C5" s="94"/>
      <c r="D5" s="94"/>
      <c r="E5" s="4" t="s">
        <v>6</v>
      </c>
      <c r="F5" s="4" t="s">
        <v>8</v>
      </c>
      <c r="G5" s="93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2" customFormat="1" ht="18" customHeight="1">
      <c r="A6" s="115" t="s">
        <v>4</v>
      </c>
      <c r="B6" s="116"/>
      <c r="C6" s="117"/>
      <c r="D6" s="28"/>
      <c r="E6" s="77"/>
      <c r="F6" s="77"/>
      <c r="G6" s="29">
        <f>H6+I6+J6+K6+L6+M6+N6</f>
        <v>277354028.39</v>
      </c>
      <c r="H6" s="29">
        <f aca="true" t="shared" si="0" ref="H6:O6">H7+H8</f>
        <v>27191505.709999997</v>
      </c>
      <c r="I6" s="29">
        <f t="shared" si="0"/>
        <v>28794280.4</v>
      </c>
      <c r="J6" s="29">
        <f t="shared" si="0"/>
        <v>44032254.94</v>
      </c>
      <c r="K6" s="29">
        <f t="shared" si="0"/>
        <v>77315491.49</v>
      </c>
      <c r="L6" s="29">
        <f t="shared" si="0"/>
        <v>52264802.63</v>
      </c>
      <c r="M6" s="29">
        <f t="shared" si="0"/>
        <v>47655693.22</v>
      </c>
      <c r="N6" s="29">
        <f t="shared" si="0"/>
        <v>100000</v>
      </c>
      <c r="O6" s="29">
        <f t="shared" si="0"/>
        <v>221368242.28</v>
      </c>
    </row>
    <row r="7" spans="1:15" s="33" customFormat="1" ht="17.25" customHeight="1">
      <c r="A7" s="30"/>
      <c r="B7" s="30"/>
      <c r="C7" s="30" t="s">
        <v>2</v>
      </c>
      <c r="D7" s="30"/>
      <c r="E7" s="78"/>
      <c r="F7" s="78"/>
      <c r="G7" s="29">
        <f>H7+I7+J7+K7+L7+M7+N7</f>
        <v>38396059.55</v>
      </c>
      <c r="H7" s="31">
        <f aca="true" t="shared" si="1" ref="H7:O7">H10+H68+H112+H116</f>
        <v>7564568</v>
      </c>
      <c r="I7" s="31">
        <f t="shared" si="1"/>
        <v>8434907.4</v>
      </c>
      <c r="J7" s="31">
        <f>J10+J68+J112+J116</f>
        <v>10226621.81</v>
      </c>
      <c r="K7" s="31">
        <f t="shared" si="1"/>
        <v>9404962.34</v>
      </c>
      <c r="L7" s="31">
        <f t="shared" si="1"/>
        <v>1600000</v>
      </c>
      <c r="M7" s="31">
        <f t="shared" si="1"/>
        <v>1065000</v>
      </c>
      <c r="N7" s="31">
        <f t="shared" si="1"/>
        <v>100000</v>
      </c>
      <c r="O7" s="31">
        <f t="shared" si="1"/>
        <v>22396584.15</v>
      </c>
    </row>
    <row r="8" spans="1:15" s="33" customFormat="1" ht="17.25" customHeight="1">
      <c r="A8" s="30"/>
      <c r="B8" s="30"/>
      <c r="C8" s="30" t="s">
        <v>1</v>
      </c>
      <c r="D8" s="30"/>
      <c r="E8" s="78"/>
      <c r="F8" s="78"/>
      <c r="G8" s="29">
        <f>H8+I8+J8+K8+L8+M8</f>
        <v>238957968.83999997</v>
      </c>
      <c r="H8" s="31">
        <f aca="true" t="shared" si="2" ref="H8:O8">H11</f>
        <v>19626937.709999997</v>
      </c>
      <c r="I8" s="31">
        <f t="shared" si="2"/>
        <v>20359373</v>
      </c>
      <c r="J8" s="31">
        <f t="shared" si="2"/>
        <v>33805633.129999995</v>
      </c>
      <c r="K8" s="31">
        <f t="shared" si="2"/>
        <v>67910529.14999999</v>
      </c>
      <c r="L8" s="31">
        <f t="shared" si="2"/>
        <v>50664802.63</v>
      </c>
      <c r="M8" s="31">
        <f t="shared" si="2"/>
        <v>46590693.22</v>
      </c>
      <c r="N8" s="31">
        <f t="shared" si="2"/>
        <v>0</v>
      </c>
      <c r="O8" s="31">
        <f t="shared" si="2"/>
        <v>198971658.13</v>
      </c>
    </row>
    <row r="9" spans="1:15" ht="16.5" customHeight="1">
      <c r="A9" s="106" t="s">
        <v>37</v>
      </c>
      <c r="B9" s="107"/>
      <c r="C9" s="108"/>
      <c r="D9" s="7"/>
      <c r="E9" s="79"/>
      <c r="F9" s="79"/>
      <c r="G9" s="14">
        <f aca="true" t="shared" si="3" ref="G9:G14">H9+I9+J9+K9+L9+M9</f>
        <v>241485636.39</v>
      </c>
      <c r="H9" s="14">
        <f>H11+H10</f>
        <v>19626937.709999997</v>
      </c>
      <c r="I9" s="14">
        <f aca="true" t="shared" si="4" ref="I9:N9">I10+I11</f>
        <v>20692280.4</v>
      </c>
      <c r="J9" s="14">
        <f t="shared" si="4"/>
        <v>35415430.94</v>
      </c>
      <c r="K9" s="14">
        <f t="shared" si="4"/>
        <v>68495491.49</v>
      </c>
      <c r="L9" s="14">
        <f t="shared" si="4"/>
        <v>50664802.63</v>
      </c>
      <c r="M9" s="44">
        <f t="shared" si="4"/>
        <v>46590693.22</v>
      </c>
      <c r="N9" s="44">
        <f t="shared" si="4"/>
        <v>0</v>
      </c>
      <c r="O9" s="44">
        <f>J9+K9+L9+M9+N9</f>
        <v>201166418.28</v>
      </c>
    </row>
    <row r="10" spans="1:15" s="18" customFormat="1" ht="17.25" customHeight="1">
      <c r="A10" s="101" t="s">
        <v>38</v>
      </c>
      <c r="B10" s="109"/>
      <c r="C10" s="110"/>
      <c r="D10" s="8"/>
      <c r="E10" s="80"/>
      <c r="F10" s="80"/>
      <c r="G10" s="14">
        <f t="shared" si="3"/>
        <v>2527667.55</v>
      </c>
      <c r="H10" s="9">
        <f>H13</f>
        <v>0</v>
      </c>
      <c r="I10" s="9">
        <f aca="true" t="shared" si="5" ref="I10:N10">I31</f>
        <v>332907.4</v>
      </c>
      <c r="J10" s="9">
        <f t="shared" si="5"/>
        <v>1609797.81</v>
      </c>
      <c r="K10" s="9">
        <f t="shared" si="5"/>
        <v>584962.34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44">
        <f>J10+K10+L10+M10+N10</f>
        <v>2194760.15</v>
      </c>
    </row>
    <row r="11" spans="1:15" s="18" customFormat="1" ht="19.5" customHeight="1">
      <c r="A11" s="101" t="s">
        <v>39</v>
      </c>
      <c r="B11" s="102"/>
      <c r="C11" s="103"/>
      <c r="D11" s="8"/>
      <c r="E11" s="80"/>
      <c r="F11" s="80"/>
      <c r="G11" s="14">
        <f t="shared" si="3"/>
        <v>238957968.83999997</v>
      </c>
      <c r="H11" s="9">
        <f aca="true" t="shared" si="6" ref="H11:N11">H14+H69</f>
        <v>19626937.709999997</v>
      </c>
      <c r="I11" s="9">
        <f t="shared" si="6"/>
        <v>20359373</v>
      </c>
      <c r="J11" s="9">
        <f t="shared" si="6"/>
        <v>33805633.129999995</v>
      </c>
      <c r="K11" s="9">
        <f t="shared" si="6"/>
        <v>67910529.14999999</v>
      </c>
      <c r="L11" s="9">
        <f t="shared" si="6"/>
        <v>50664802.63</v>
      </c>
      <c r="M11" s="9">
        <f t="shared" si="6"/>
        <v>46590693.22</v>
      </c>
      <c r="N11" s="9">
        <f t="shared" si="6"/>
        <v>0</v>
      </c>
      <c r="O11" s="44">
        <f>J11+K11+L11+M11+N11</f>
        <v>198971658.13</v>
      </c>
    </row>
    <row r="12" spans="1:15" s="35" customFormat="1" ht="44.25" customHeight="1">
      <c r="A12" s="98" t="s">
        <v>40</v>
      </c>
      <c r="B12" s="99"/>
      <c r="C12" s="100"/>
      <c r="D12" s="20"/>
      <c r="E12" s="81"/>
      <c r="F12" s="81"/>
      <c r="G12" s="24">
        <f t="shared" si="3"/>
        <v>51972607.91</v>
      </c>
      <c r="H12" s="24">
        <f>H13+H14</f>
        <v>13481000.479999999</v>
      </c>
      <c r="I12" s="24">
        <f aca="true" t="shared" si="7" ref="I12:O12">I13+I14</f>
        <v>15925131.77</v>
      </c>
      <c r="J12" s="24">
        <f t="shared" si="7"/>
        <v>12470181.62</v>
      </c>
      <c r="K12" s="24">
        <f t="shared" si="7"/>
        <v>10096294.040000001</v>
      </c>
      <c r="L12" s="24">
        <f t="shared" si="7"/>
        <v>0</v>
      </c>
      <c r="M12" s="24">
        <f t="shared" si="7"/>
        <v>0</v>
      </c>
      <c r="N12" s="24">
        <f t="shared" si="7"/>
        <v>0</v>
      </c>
      <c r="O12" s="24">
        <f t="shared" si="7"/>
        <v>22566475.66</v>
      </c>
    </row>
    <row r="13" spans="1:15" s="35" customFormat="1" ht="19.5" customHeight="1">
      <c r="A13" s="95" t="s">
        <v>38</v>
      </c>
      <c r="B13" s="96"/>
      <c r="C13" s="97"/>
      <c r="D13" s="22"/>
      <c r="E13" s="82"/>
      <c r="F13" s="82"/>
      <c r="G13" s="24">
        <f t="shared" si="3"/>
        <v>2527667.55</v>
      </c>
      <c r="H13" s="21">
        <f>H31</f>
        <v>0</v>
      </c>
      <c r="I13" s="21">
        <f aca="true" t="shared" si="8" ref="I13:O13">I31</f>
        <v>332907.4</v>
      </c>
      <c r="J13" s="21">
        <f t="shared" si="8"/>
        <v>1609797.81</v>
      </c>
      <c r="K13" s="21">
        <f t="shared" si="8"/>
        <v>584962.34</v>
      </c>
      <c r="L13" s="21">
        <f t="shared" si="8"/>
        <v>0</v>
      </c>
      <c r="M13" s="21">
        <f t="shared" si="8"/>
        <v>0</v>
      </c>
      <c r="N13" s="21">
        <f t="shared" si="8"/>
        <v>0</v>
      </c>
      <c r="O13" s="21">
        <f t="shared" si="8"/>
        <v>2194760.15</v>
      </c>
    </row>
    <row r="14" spans="1:15" s="35" customFormat="1" ht="17.25" customHeight="1">
      <c r="A14" s="95" t="s">
        <v>39</v>
      </c>
      <c r="B14" s="96"/>
      <c r="C14" s="97"/>
      <c r="D14" s="22"/>
      <c r="E14" s="82"/>
      <c r="F14" s="82"/>
      <c r="G14" s="24">
        <f t="shared" si="3"/>
        <v>49444940.36</v>
      </c>
      <c r="H14" s="21">
        <f>H17+H24+H62</f>
        <v>13481000.479999999</v>
      </c>
      <c r="I14" s="21">
        <f aca="true" t="shared" si="9" ref="I14:N14">I24+I17+I32+I62</f>
        <v>15592224.37</v>
      </c>
      <c r="J14" s="21">
        <f t="shared" si="9"/>
        <v>10860383.809999999</v>
      </c>
      <c r="K14" s="21">
        <f t="shared" si="9"/>
        <v>9511331.700000001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>O24+O17+O32+O62</f>
        <v>20371715.51</v>
      </c>
    </row>
    <row r="15" spans="1:15" s="27" customFormat="1" ht="24.75" customHeight="1">
      <c r="A15" s="104">
        <v>600</v>
      </c>
      <c r="B15" s="104"/>
      <c r="C15" s="25" t="s">
        <v>22</v>
      </c>
      <c r="D15" s="25"/>
      <c r="E15" s="76"/>
      <c r="F15" s="76"/>
      <c r="G15" s="26">
        <f aca="true" t="shared" si="10" ref="G15:G21">H15+I15+J15+K15+L15+M15</f>
        <v>2961270.159999999</v>
      </c>
      <c r="H15" s="26">
        <f>H16</f>
        <v>259987.03</v>
      </c>
      <c r="I15" s="26">
        <f aca="true" t="shared" si="11" ref="I15:O16">I16</f>
        <v>2525972.0399999996</v>
      </c>
      <c r="J15" s="26">
        <f t="shared" si="11"/>
        <v>175311.09</v>
      </c>
      <c r="K15" s="26">
        <f t="shared" si="11"/>
        <v>0</v>
      </c>
      <c r="L15" s="47">
        <f t="shared" si="11"/>
        <v>0</v>
      </c>
      <c r="M15" s="47">
        <f t="shared" si="11"/>
        <v>0</v>
      </c>
      <c r="N15" s="47">
        <f t="shared" si="11"/>
        <v>0</v>
      </c>
      <c r="O15" s="47">
        <f t="shared" si="11"/>
        <v>175311.09</v>
      </c>
    </row>
    <row r="16" spans="1:15" s="27" customFormat="1" ht="24.75" customHeight="1">
      <c r="A16" s="25"/>
      <c r="B16" s="25">
        <v>60015</v>
      </c>
      <c r="C16" s="25" t="s">
        <v>45</v>
      </c>
      <c r="D16" s="25"/>
      <c r="E16" s="76"/>
      <c r="F16" s="76"/>
      <c r="G16" s="26">
        <f t="shared" si="10"/>
        <v>2961270.159999999</v>
      </c>
      <c r="H16" s="26">
        <f>H17</f>
        <v>259987.03</v>
      </c>
      <c r="I16" s="26">
        <f t="shared" si="11"/>
        <v>2525972.0399999996</v>
      </c>
      <c r="J16" s="26">
        <f t="shared" si="11"/>
        <v>175311.09</v>
      </c>
      <c r="K16" s="26">
        <f t="shared" si="11"/>
        <v>0</v>
      </c>
      <c r="L16" s="47">
        <f t="shared" si="11"/>
        <v>0</v>
      </c>
      <c r="M16" s="47">
        <f t="shared" si="11"/>
        <v>0</v>
      </c>
      <c r="N16" s="47">
        <f t="shared" si="11"/>
        <v>0</v>
      </c>
      <c r="O16" s="47">
        <f t="shared" si="11"/>
        <v>175311.09</v>
      </c>
    </row>
    <row r="17" spans="1:15" s="70" customFormat="1" ht="24.75" customHeight="1">
      <c r="A17" s="69"/>
      <c r="B17" s="69"/>
      <c r="C17" s="69" t="str">
        <f>C19</f>
        <v>- wydatki majątkowe</v>
      </c>
      <c r="D17" s="69"/>
      <c r="E17" s="83"/>
      <c r="F17" s="83"/>
      <c r="G17" s="44">
        <f t="shared" si="10"/>
        <v>2961270.159999999</v>
      </c>
      <c r="H17" s="45">
        <f>H18</f>
        <v>259987.03</v>
      </c>
      <c r="I17" s="45">
        <f aca="true" t="shared" si="12" ref="I17:N17">I20+I21</f>
        <v>2525972.0399999996</v>
      </c>
      <c r="J17" s="45">
        <f t="shared" si="12"/>
        <v>175311.09</v>
      </c>
      <c r="K17" s="45">
        <f t="shared" si="12"/>
        <v>0</v>
      </c>
      <c r="L17" s="45">
        <f t="shared" si="12"/>
        <v>0</v>
      </c>
      <c r="M17" s="45">
        <f t="shared" si="12"/>
        <v>0</v>
      </c>
      <c r="N17" s="45">
        <f t="shared" si="12"/>
        <v>0</v>
      </c>
      <c r="O17" s="44">
        <f>J17+K17+L17+M17+N17</f>
        <v>175311.09</v>
      </c>
    </row>
    <row r="18" spans="1:15" s="2" customFormat="1" ht="52.5" customHeight="1">
      <c r="A18" s="12">
        <v>1</v>
      </c>
      <c r="B18" s="12"/>
      <c r="C18" s="71" t="s">
        <v>99</v>
      </c>
      <c r="D18" s="13" t="s">
        <v>35</v>
      </c>
      <c r="E18" s="83">
        <v>2010</v>
      </c>
      <c r="F18" s="83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5">
        <f t="shared" si="13"/>
        <v>0</v>
      </c>
      <c r="N18" s="45">
        <f t="shared" si="13"/>
        <v>0</v>
      </c>
      <c r="O18" s="44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80"/>
      <c r="F19" s="80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5">
        <f t="shared" si="14"/>
        <v>0</v>
      </c>
      <c r="N19" s="45">
        <f t="shared" si="14"/>
        <v>0</v>
      </c>
      <c r="O19" s="44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83"/>
      <c r="F20" s="83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5">
        <v>0</v>
      </c>
      <c r="N20" s="45">
        <v>0</v>
      </c>
      <c r="O20" s="44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83"/>
      <c r="F21" s="83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5">
        <v>0</v>
      </c>
      <c r="N21" s="45">
        <v>0</v>
      </c>
      <c r="O21" s="44">
        <f>J21+K21+L21+M21+N21</f>
        <v>149014.43</v>
      </c>
    </row>
    <row r="22" spans="1:15" s="27" customFormat="1" ht="24.75" customHeight="1">
      <c r="A22" s="104">
        <v>700</v>
      </c>
      <c r="B22" s="104"/>
      <c r="C22" s="25" t="s">
        <v>31</v>
      </c>
      <c r="D22" s="25"/>
      <c r="E22" s="76"/>
      <c r="F22" s="76"/>
      <c r="G22" s="26">
        <f aca="true" t="shared" si="15" ref="G22:G28">H22+I22+J22+K22+L22+M22</f>
        <v>29619413.35</v>
      </c>
      <c r="H22" s="26">
        <f>16434651.82-3261828.37</f>
        <v>13172823.45</v>
      </c>
      <c r="I22" s="26">
        <f aca="true" t="shared" si="16" ref="I22:O23">I23</f>
        <v>13029352.33</v>
      </c>
      <c r="J22" s="26">
        <f t="shared" si="16"/>
        <v>3417237.57</v>
      </c>
      <c r="K22" s="26">
        <f t="shared" si="16"/>
        <v>0</v>
      </c>
      <c r="L22" s="47">
        <f t="shared" si="16"/>
        <v>0</v>
      </c>
      <c r="M22" s="47">
        <f t="shared" si="16"/>
        <v>0</v>
      </c>
      <c r="N22" s="47">
        <f t="shared" si="16"/>
        <v>0</v>
      </c>
      <c r="O22" s="47">
        <f t="shared" si="16"/>
        <v>3417237.57</v>
      </c>
    </row>
    <row r="23" spans="1:15" s="27" customFormat="1" ht="24.75" customHeight="1">
      <c r="A23" s="25"/>
      <c r="B23" s="25">
        <v>70005</v>
      </c>
      <c r="C23" s="25" t="s">
        <v>32</v>
      </c>
      <c r="D23" s="25"/>
      <c r="E23" s="76"/>
      <c r="F23" s="76"/>
      <c r="G23" s="26">
        <f t="shared" si="15"/>
        <v>29619413.35</v>
      </c>
      <c r="H23" s="26">
        <f>16434651.82-3261828.37</f>
        <v>13172823.45</v>
      </c>
      <c r="I23" s="26">
        <f t="shared" si="16"/>
        <v>13029352.33</v>
      </c>
      <c r="J23" s="26">
        <f t="shared" si="16"/>
        <v>3417237.57</v>
      </c>
      <c r="K23" s="26">
        <f t="shared" si="16"/>
        <v>0</v>
      </c>
      <c r="L23" s="47">
        <f t="shared" si="16"/>
        <v>0</v>
      </c>
      <c r="M23" s="47">
        <f t="shared" si="16"/>
        <v>0</v>
      </c>
      <c r="N23" s="47">
        <f t="shared" si="16"/>
        <v>0</v>
      </c>
      <c r="O23" s="47">
        <f t="shared" si="16"/>
        <v>3417237.57</v>
      </c>
    </row>
    <row r="24" spans="1:15" s="18" customFormat="1" ht="24.75" customHeight="1">
      <c r="A24" s="12"/>
      <c r="B24" s="12"/>
      <c r="C24" s="8" t="str">
        <f>C26</f>
        <v>- wydatki majątkowe</v>
      </c>
      <c r="D24" s="12"/>
      <c r="E24" s="83"/>
      <c r="F24" s="83"/>
      <c r="G24" s="26">
        <f t="shared" si="15"/>
        <v>29619413.35</v>
      </c>
      <c r="H24" s="41">
        <f>16434651.82-3261828.37</f>
        <v>13172823.45</v>
      </c>
      <c r="I24" s="41">
        <f aca="true" t="shared" si="17" ref="I24:N24">I27+I28</f>
        <v>13029352.33</v>
      </c>
      <c r="J24" s="41">
        <f t="shared" si="17"/>
        <v>3417237.57</v>
      </c>
      <c r="K24" s="41">
        <f t="shared" si="17"/>
        <v>0</v>
      </c>
      <c r="L24" s="46">
        <f t="shared" si="17"/>
        <v>0</v>
      </c>
      <c r="M24" s="46">
        <f t="shared" si="17"/>
        <v>0</v>
      </c>
      <c r="N24" s="46">
        <f t="shared" si="17"/>
        <v>0</v>
      </c>
      <c r="O24" s="46">
        <f>O27+O28</f>
        <v>3417237.57</v>
      </c>
    </row>
    <row r="25" spans="1:15" s="2" customFormat="1" ht="52.5" customHeight="1">
      <c r="A25" s="12">
        <v>2</v>
      </c>
      <c r="B25" s="12"/>
      <c r="C25" s="13" t="s">
        <v>30</v>
      </c>
      <c r="D25" s="13" t="s">
        <v>35</v>
      </c>
      <c r="E25" s="83">
        <v>2007</v>
      </c>
      <c r="F25" s="83">
        <v>2012</v>
      </c>
      <c r="G25" s="14">
        <f t="shared" si="15"/>
        <v>29619413.35</v>
      </c>
      <c r="H25" s="9">
        <f>16434651.82-3261828.37</f>
        <v>13172823.45</v>
      </c>
      <c r="I25" s="9">
        <f aca="true" t="shared" si="18" ref="I25:N25">I26</f>
        <v>13029352.33</v>
      </c>
      <c r="J25" s="9">
        <f t="shared" si="18"/>
        <v>3417237.57</v>
      </c>
      <c r="K25" s="9">
        <f t="shared" si="18"/>
        <v>0</v>
      </c>
      <c r="L25" s="9">
        <f t="shared" si="18"/>
        <v>0</v>
      </c>
      <c r="M25" s="45">
        <f t="shared" si="18"/>
        <v>0</v>
      </c>
      <c r="N25" s="45">
        <f t="shared" si="18"/>
        <v>0</v>
      </c>
      <c r="O25" s="44">
        <f>J25+K25+L25+M25+N25</f>
        <v>3417237.57</v>
      </c>
    </row>
    <row r="26" spans="1:15" s="18" customFormat="1" ht="24" customHeight="1">
      <c r="A26" s="8"/>
      <c r="B26" s="8"/>
      <c r="C26" s="8" t="s">
        <v>1</v>
      </c>
      <c r="D26" s="15"/>
      <c r="E26" s="80"/>
      <c r="F26" s="80"/>
      <c r="G26" s="14">
        <f t="shared" si="15"/>
        <v>29619413.35</v>
      </c>
      <c r="H26" s="9">
        <f>16434651.82-3261828.37</f>
        <v>13172823.45</v>
      </c>
      <c r="I26" s="9">
        <f aca="true" t="shared" si="19" ref="I26:N26">I27+I28</f>
        <v>13029352.33</v>
      </c>
      <c r="J26" s="9">
        <f t="shared" si="19"/>
        <v>3417237.57</v>
      </c>
      <c r="K26" s="9">
        <f t="shared" si="19"/>
        <v>0</v>
      </c>
      <c r="L26" s="9">
        <f t="shared" si="19"/>
        <v>0</v>
      </c>
      <c r="M26" s="45">
        <f t="shared" si="19"/>
        <v>0</v>
      </c>
      <c r="N26" s="45">
        <f t="shared" si="19"/>
        <v>0</v>
      </c>
      <c r="O26" s="44">
        <f>J26+K26+L26+M26+N26</f>
        <v>3417237.57</v>
      </c>
    </row>
    <row r="27" spans="1:15" s="18" customFormat="1" ht="22.5" customHeight="1">
      <c r="A27" s="12"/>
      <c r="B27" s="12"/>
      <c r="C27" s="13" t="s">
        <v>60</v>
      </c>
      <c r="D27" s="12"/>
      <c r="E27" s="83"/>
      <c r="F27" s="83"/>
      <c r="G27" s="14">
        <f t="shared" si="15"/>
        <v>12178163.349999998</v>
      </c>
      <c r="H27" s="9">
        <f>6506519.56-1755512.1-361814.44</f>
        <v>4389193.019999999</v>
      </c>
      <c r="I27" s="9">
        <f>4357220.97+2359865.65</f>
        <v>6717086.619999999</v>
      </c>
      <c r="J27" s="9">
        <f>1314422.82-242539.11</f>
        <v>1071883.71</v>
      </c>
      <c r="K27" s="9">
        <v>0</v>
      </c>
      <c r="L27" s="9">
        <v>0</v>
      </c>
      <c r="M27" s="45">
        <v>0</v>
      </c>
      <c r="N27" s="45">
        <v>0</v>
      </c>
      <c r="O27" s="44">
        <f>J27+K27+L27+M27+N27</f>
        <v>1071883.71</v>
      </c>
    </row>
    <row r="28" spans="1:15" s="18" customFormat="1" ht="22.5" customHeight="1">
      <c r="A28" s="12"/>
      <c r="B28" s="12"/>
      <c r="C28" s="13" t="s">
        <v>61</v>
      </c>
      <c r="D28" s="12"/>
      <c r="E28" s="83"/>
      <c r="F28" s="83"/>
      <c r="G28" s="14">
        <f t="shared" si="15"/>
        <v>17441250</v>
      </c>
      <c r="H28" s="9">
        <f>9928132.26-1144501.83</f>
        <v>8783630.43</v>
      </c>
      <c r="I28" s="9">
        <f>5167763.9+1144501.81</f>
        <v>6312265.710000001</v>
      </c>
      <c r="J28" s="9">
        <f>2345353.84+0.02</f>
        <v>2345353.86</v>
      </c>
      <c r="K28" s="9">
        <v>0</v>
      </c>
      <c r="L28" s="9">
        <v>0</v>
      </c>
      <c r="M28" s="45">
        <v>0</v>
      </c>
      <c r="N28" s="45">
        <v>0</v>
      </c>
      <c r="O28" s="44">
        <f>J28+K28+L28+M28+N28</f>
        <v>2345353.86</v>
      </c>
    </row>
    <row r="29" spans="1:15" s="27" customFormat="1" ht="24.75" customHeight="1">
      <c r="A29" s="104">
        <v>801</v>
      </c>
      <c r="B29" s="104"/>
      <c r="C29" s="25" t="s">
        <v>17</v>
      </c>
      <c r="D29" s="25"/>
      <c r="E29" s="76"/>
      <c r="F29" s="76"/>
      <c r="G29" s="26">
        <f aca="true" t="shared" si="20" ref="G29:G62">H29+I29+J29+K29+L29+M29</f>
        <v>2535919.6999999997</v>
      </c>
      <c r="H29" s="26">
        <v>0</v>
      </c>
      <c r="I29" s="26">
        <f aca="true" t="shared" si="21" ref="I29:O29">I30</f>
        <v>332907.4</v>
      </c>
      <c r="J29" s="26">
        <f t="shared" si="21"/>
        <v>1618049.96</v>
      </c>
      <c r="K29" s="26">
        <f t="shared" si="21"/>
        <v>584962.34</v>
      </c>
      <c r="L29" s="47">
        <f t="shared" si="21"/>
        <v>0</v>
      </c>
      <c r="M29" s="47">
        <f t="shared" si="21"/>
        <v>0</v>
      </c>
      <c r="N29" s="47">
        <f t="shared" si="21"/>
        <v>0</v>
      </c>
      <c r="O29" s="47">
        <f t="shared" si="21"/>
        <v>2203012.3</v>
      </c>
    </row>
    <row r="30" spans="1:15" s="27" customFormat="1" ht="24.75" customHeight="1">
      <c r="A30" s="25"/>
      <c r="B30" s="25">
        <v>80195</v>
      </c>
      <c r="C30" s="25" t="s">
        <v>87</v>
      </c>
      <c r="D30" s="25"/>
      <c r="E30" s="76"/>
      <c r="F30" s="76"/>
      <c r="G30" s="26">
        <f t="shared" si="20"/>
        <v>2535919.6999999997</v>
      </c>
      <c r="H30" s="26">
        <v>0</v>
      </c>
      <c r="I30" s="26">
        <f>I31</f>
        <v>332907.4</v>
      </c>
      <c r="J30" s="26">
        <f>J31+J32</f>
        <v>1618049.96</v>
      </c>
      <c r="K30" s="26">
        <f>K31</f>
        <v>584962.34</v>
      </c>
      <c r="L30" s="47">
        <f>L31</f>
        <v>0</v>
      </c>
      <c r="M30" s="47">
        <f>M31</f>
        <v>0</v>
      </c>
      <c r="N30" s="47">
        <f>N31</f>
        <v>0</v>
      </c>
      <c r="O30" s="47">
        <f>O31+O32</f>
        <v>2203012.3</v>
      </c>
    </row>
    <row r="31" spans="1:15" s="18" customFormat="1" ht="24.75" customHeight="1">
      <c r="A31" s="12"/>
      <c r="B31" s="12"/>
      <c r="C31" s="61" t="s">
        <v>38</v>
      </c>
      <c r="D31" s="12"/>
      <c r="E31" s="83"/>
      <c r="F31" s="83"/>
      <c r="G31" s="44">
        <f t="shared" si="20"/>
        <v>2527667.55</v>
      </c>
      <c r="H31" s="45">
        <v>0</v>
      </c>
      <c r="I31" s="45">
        <f>I34+I38+I42+I46+I50+I54</f>
        <v>332907.4</v>
      </c>
      <c r="J31" s="45">
        <f>J34+J38+J42+J46+J50+J54</f>
        <v>1609797.81</v>
      </c>
      <c r="K31" s="45">
        <f>K34+K38+K42+K46+K50+K54</f>
        <v>584962.34</v>
      </c>
      <c r="L31" s="45">
        <f>L55+L56</f>
        <v>0</v>
      </c>
      <c r="M31" s="45">
        <f>M55+M56</f>
        <v>0</v>
      </c>
      <c r="N31" s="45">
        <f>N55+N56</f>
        <v>0</v>
      </c>
      <c r="O31" s="44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61" t="s">
        <v>39</v>
      </c>
      <c r="D32" s="12"/>
      <c r="E32" s="83"/>
      <c r="F32" s="83"/>
      <c r="G32" s="44">
        <f t="shared" si="20"/>
        <v>8252.15</v>
      </c>
      <c r="H32" s="45">
        <v>0</v>
      </c>
      <c r="I32" s="45">
        <v>0</v>
      </c>
      <c r="J32" s="45">
        <f>J58+J59</f>
        <v>8252.15</v>
      </c>
      <c r="K32" s="45">
        <v>0</v>
      </c>
      <c r="L32" s="45">
        <v>0</v>
      </c>
      <c r="M32" s="45">
        <v>0</v>
      </c>
      <c r="N32" s="45">
        <v>0</v>
      </c>
      <c r="O32" s="44">
        <f t="shared" si="22"/>
        <v>8252.15</v>
      </c>
    </row>
    <row r="33" spans="1:15" s="2" customFormat="1" ht="30" customHeight="1">
      <c r="A33" s="12">
        <v>3</v>
      </c>
      <c r="B33" s="12"/>
      <c r="C33" s="62" t="s">
        <v>71</v>
      </c>
      <c r="D33" s="13" t="s">
        <v>72</v>
      </c>
      <c r="E33" s="83">
        <v>2011</v>
      </c>
      <c r="F33" s="83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4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80"/>
      <c r="F34" s="80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5">
        <f t="shared" si="24"/>
        <v>0</v>
      </c>
      <c r="N34" s="45">
        <f t="shared" si="24"/>
        <v>0</v>
      </c>
      <c r="O34" s="44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83"/>
      <c r="F35" s="83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5">
        <v>0</v>
      </c>
      <c r="N35" s="45">
        <v>0</v>
      </c>
      <c r="O35" s="44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83"/>
      <c r="F36" s="83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5">
        <v>0</v>
      </c>
      <c r="N36" s="45">
        <v>0</v>
      </c>
      <c r="O36" s="44">
        <f t="shared" si="22"/>
        <v>54398.82</v>
      </c>
    </row>
    <row r="37" spans="1:15" s="2" customFormat="1" ht="34.5" customHeight="1">
      <c r="A37" s="12">
        <v>4</v>
      </c>
      <c r="B37" s="12"/>
      <c r="C37" s="62" t="s">
        <v>73</v>
      </c>
      <c r="D37" s="13" t="s">
        <v>74</v>
      </c>
      <c r="E37" s="83">
        <v>2011</v>
      </c>
      <c r="F37" s="83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80"/>
      <c r="F38" s="80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5">
        <f t="shared" si="26"/>
        <v>0</v>
      </c>
      <c r="N38" s="45">
        <f t="shared" si="26"/>
        <v>0</v>
      </c>
      <c r="O38" s="44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83"/>
      <c r="F39" s="83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5">
        <v>0</v>
      </c>
      <c r="N39" s="45">
        <v>0</v>
      </c>
      <c r="O39" s="44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83"/>
      <c r="F40" s="83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5">
        <v>0</v>
      </c>
      <c r="N40" s="45">
        <v>0</v>
      </c>
      <c r="O40" s="44">
        <f t="shared" si="22"/>
        <v>165906.24</v>
      </c>
    </row>
    <row r="41" spans="1:15" s="2" customFormat="1" ht="34.5" customHeight="1">
      <c r="A41" s="12">
        <v>5</v>
      </c>
      <c r="B41" s="12"/>
      <c r="C41" s="62" t="s">
        <v>88</v>
      </c>
      <c r="D41" s="13" t="s">
        <v>72</v>
      </c>
      <c r="E41" s="83">
        <v>2011</v>
      </c>
      <c r="F41" s="83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80"/>
      <c r="F42" s="80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5">
        <f t="shared" si="28"/>
        <v>0</v>
      </c>
      <c r="N42" s="45">
        <f t="shared" si="28"/>
        <v>0</v>
      </c>
      <c r="O42" s="44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83"/>
      <c r="F43" s="83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5">
        <v>0</v>
      </c>
      <c r="N43" s="45">
        <v>0</v>
      </c>
      <c r="O43" s="44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83"/>
      <c r="F44" s="83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5">
        <v>0</v>
      </c>
      <c r="N44" s="45">
        <v>0</v>
      </c>
      <c r="O44" s="44">
        <f t="shared" si="22"/>
        <v>167540.69</v>
      </c>
    </row>
    <row r="45" spans="1:15" s="2" customFormat="1" ht="34.5" customHeight="1">
      <c r="A45" s="12">
        <v>6</v>
      </c>
      <c r="B45" s="12"/>
      <c r="C45" s="62" t="s">
        <v>89</v>
      </c>
      <c r="D45" s="13" t="s">
        <v>90</v>
      </c>
      <c r="E45" s="83">
        <v>2011</v>
      </c>
      <c r="F45" s="83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4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80"/>
      <c r="F46" s="80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5">
        <f t="shared" si="30"/>
        <v>0</v>
      </c>
      <c r="N46" s="45">
        <f t="shared" si="30"/>
        <v>0</v>
      </c>
      <c r="O46" s="44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83"/>
      <c r="F47" s="83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5">
        <v>0</v>
      </c>
      <c r="N47" s="45">
        <v>0</v>
      </c>
      <c r="O47" s="44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83"/>
      <c r="F48" s="83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5">
        <v>0</v>
      </c>
      <c r="N48" s="45">
        <v>0</v>
      </c>
      <c r="O48" s="44">
        <f t="shared" si="22"/>
        <v>503209.63</v>
      </c>
    </row>
    <row r="49" spans="1:15" s="2" customFormat="1" ht="34.5" customHeight="1">
      <c r="A49" s="12">
        <v>7</v>
      </c>
      <c r="B49" s="12"/>
      <c r="C49" s="62" t="s">
        <v>91</v>
      </c>
      <c r="D49" s="13" t="s">
        <v>72</v>
      </c>
      <c r="E49" s="83">
        <v>2011</v>
      </c>
      <c r="F49" s="83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80"/>
      <c r="F50" s="80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5">
        <f t="shared" si="32"/>
        <v>0</v>
      </c>
      <c r="N50" s="45">
        <f t="shared" si="32"/>
        <v>0</v>
      </c>
      <c r="O50" s="44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83"/>
      <c r="F51" s="83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5">
        <v>0</v>
      </c>
      <c r="N51" s="45">
        <v>0</v>
      </c>
      <c r="O51" s="44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83"/>
      <c r="F52" s="83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5">
        <v>0</v>
      </c>
      <c r="N52" s="45">
        <v>0</v>
      </c>
      <c r="O52" s="44">
        <f t="shared" si="22"/>
        <v>297522.37</v>
      </c>
    </row>
    <row r="53" spans="1:15" s="2" customFormat="1" ht="34.5" customHeight="1">
      <c r="A53" s="12">
        <v>8</v>
      </c>
      <c r="B53" s="12"/>
      <c r="C53" s="62" t="s">
        <v>92</v>
      </c>
      <c r="D53" s="13" t="s">
        <v>93</v>
      </c>
      <c r="E53" s="83">
        <v>2011</v>
      </c>
      <c r="F53" s="83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5">
        <v>0</v>
      </c>
      <c r="N53" s="45">
        <v>0</v>
      </c>
      <c r="O53" s="44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80"/>
      <c r="F54" s="80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5">
        <f t="shared" si="33"/>
        <v>0</v>
      </c>
      <c r="N54" s="45">
        <f t="shared" si="33"/>
        <v>0</v>
      </c>
      <c r="O54" s="44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83"/>
      <c r="F55" s="83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5">
        <v>0</v>
      </c>
      <c r="N55" s="45">
        <v>0</v>
      </c>
      <c r="O55" s="44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83"/>
      <c r="F56" s="83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5">
        <v>0</v>
      </c>
      <c r="N56" s="45">
        <v>0</v>
      </c>
      <c r="O56" s="44">
        <f t="shared" si="22"/>
        <v>772839.42</v>
      </c>
    </row>
    <row r="57" spans="1:15" s="18" customFormat="1" ht="24" customHeight="1">
      <c r="A57" s="8"/>
      <c r="B57" s="8"/>
      <c r="C57" s="8" t="s">
        <v>94</v>
      </c>
      <c r="D57" s="15"/>
      <c r="E57" s="80"/>
      <c r="F57" s="80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5">
        <f>M58+M59</f>
        <v>0</v>
      </c>
      <c r="N57" s="45">
        <f>N58+N59</f>
        <v>0</v>
      </c>
      <c r="O57" s="44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83"/>
      <c r="F58" s="83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5">
        <v>0</v>
      </c>
      <c r="N58" s="45">
        <v>0</v>
      </c>
      <c r="O58" s="44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83"/>
      <c r="F59" s="83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5">
        <v>0</v>
      </c>
      <c r="N59" s="45">
        <v>0</v>
      </c>
      <c r="O59" s="44">
        <f t="shared" si="22"/>
        <v>7014.33</v>
      </c>
    </row>
    <row r="60" spans="1:15" s="27" customFormat="1" ht="24.75" customHeight="1">
      <c r="A60" s="104">
        <v>921</v>
      </c>
      <c r="B60" s="104"/>
      <c r="C60" s="25" t="s">
        <v>19</v>
      </c>
      <c r="D60" s="25"/>
      <c r="E60" s="76"/>
      <c r="F60" s="76"/>
      <c r="G60" s="26">
        <f t="shared" si="20"/>
        <v>16856004.700000003</v>
      </c>
      <c r="H60" s="26">
        <f>H61</f>
        <v>48190</v>
      </c>
      <c r="I60" s="26">
        <f aca="true" t="shared" si="34" ref="I60:O61">I61</f>
        <v>36900</v>
      </c>
      <c r="J60" s="26">
        <f t="shared" si="34"/>
        <v>7259583</v>
      </c>
      <c r="K60" s="26">
        <f t="shared" si="34"/>
        <v>9511331.700000001</v>
      </c>
      <c r="L60" s="47">
        <f t="shared" si="34"/>
        <v>0</v>
      </c>
      <c r="M60" s="47">
        <f t="shared" si="34"/>
        <v>0</v>
      </c>
      <c r="N60" s="47">
        <f t="shared" si="34"/>
        <v>0</v>
      </c>
      <c r="O60" s="47">
        <f t="shared" si="34"/>
        <v>16770914.700000001</v>
      </c>
    </row>
    <row r="61" spans="1:15" s="27" customFormat="1" ht="24.75" customHeight="1">
      <c r="A61" s="25"/>
      <c r="B61" s="25">
        <v>92120</v>
      </c>
      <c r="C61" s="25" t="s">
        <v>27</v>
      </c>
      <c r="D61" s="25"/>
      <c r="E61" s="76"/>
      <c r="F61" s="76"/>
      <c r="G61" s="26">
        <f t="shared" si="20"/>
        <v>16856004.700000003</v>
      </c>
      <c r="H61" s="26">
        <f>H62</f>
        <v>48190</v>
      </c>
      <c r="I61" s="26">
        <f t="shared" si="34"/>
        <v>36900</v>
      </c>
      <c r="J61" s="26">
        <f t="shared" si="34"/>
        <v>7259583</v>
      </c>
      <c r="K61" s="26">
        <f t="shared" si="34"/>
        <v>9511331.700000001</v>
      </c>
      <c r="L61" s="47">
        <f t="shared" si="34"/>
        <v>0</v>
      </c>
      <c r="M61" s="47">
        <f t="shared" si="34"/>
        <v>0</v>
      </c>
      <c r="N61" s="47">
        <f t="shared" si="34"/>
        <v>0</v>
      </c>
      <c r="O61" s="47">
        <f t="shared" si="34"/>
        <v>16770914.700000001</v>
      </c>
    </row>
    <row r="62" spans="1:15" s="70" customFormat="1" ht="24.75" customHeight="1">
      <c r="A62" s="69"/>
      <c r="B62" s="69"/>
      <c r="C62" s="69" t="str">
        <f>C64</f>
        <v>- wydatki majątkowe</v>
      </c>
      <c r="D62" s="69"/>
      <c r="E62" s="83"/>
      <c r="F62" s="83"/>
      <c r="G62" s="44">
        <f t="shared" si="20"/>
        <v>16856004.700000003</v>
      </c>
      <c r="H62" s="45">
        <f>H63</f>
        <v>48190</v>
      </c>
      <c r="I62" s="45">
        <f aca="true" t="shared" si="35" ref="I62:N62">I65+I66</f>
        <v>36900</v>
      </c>
      <c r="J62" s="45">
        <f t="shared" si="35"/>
        <v>7259583</v>
      </c>
      <c r="K62" s="45">
        <f t="shared" si="35"/>
        <v>9511331.700000001</v>
      </c>
      <c r="L62" s="45">
        <f t="shared" si="35"/>
        <v>0</v>
      </c>
      <c r="M62" s="45">
        <f t="shared" si="35"/>
        <v>0</v>
      </c>
      <c r="N62" s="45">
        <f t="shared" si="35"/>
        <v>0</v>
      </c>
      <c r="O62" s="44">
        <f>J62+K62+L62+M62+N62</f>
        <v>16770914.700000001</v>
      </c>
    </row>
    <row r="63" spans="1:15" s="2" customFormat="1" ht="52.5" customHeight="1">
      <c r="A63" s="12">
        <v>9</v>
      </c>
      <c r="B63" s="12"/>
      <c r="C63" s="71" t="s">
        <v>65</v>
      </c>
      <c r="D63" s="13" t="s">
        <v>35</v>
      </c>
      <c r="E63" s="83">
        <v>2010</v>
      </c>
      <c r="F63" s="83">
        <v>2013</v>
      </c>
      <c r="G63" s="44">
        <v>16856004.7</v>
      </c>
      <c r="H63" s="45">
        <v>48190</v>
      </c>
      <c r="I63" s="45">
        <v>36900</v>
      </c>
      <c r="J63" s="45">
        <v>7259583</v>
      </c>
      <c r="K63" s="45">
        <v>9511331.7</v>
      </c>
      <c r="L63" s="9">
        <f>L64</f>
        <v>0</v>
      </c>
      <c r="M63" s="45">
        <f>M64</f>
        <v>0</v>
      </c>
      <c r="N63" s="45">
        <f>N64</f>
        <v>0</v>
      </c>
      <c r="O63" s="44">
        <f>J63+K63+L63+M63+N63</f>
        <v>16770914.7</v>
      </c>
    </row>
    <row r="64" spans="1:15" s="18" customFormat="1" ht="24" customHeight="1">
      <c r="A64" s="8"/>
      <c r="B64" s="8"/>
      <c r="C64" s="8" t="s">
        <v>1</v>
      </c>
      <c r="D64" s="15"/>
      <c r="E64" s="80"/>
      <c r="F64" s="80"/>
      <c r="G64" s="14">
        <f>H64+I64+J64+K64+L64+M64</f>
        <v>16856004.700000003</v>
      </c>
      <c r="H64" s="9">
        <v>48190</v>
      </c>
      <c r="I64" s="9">
        <f aca="true" t="shared" si="36" ref="I64:N64">I65+I66</f>
        <v>36900</v>
      </c>
      <c r="J64" s="9">
        <f t="shared" si="36"/>
        <v>7259583</v>
      </c>
      <c r="K64" s="9">
        <f t="shared" si="36"/>
        <v>9511331.700000001</v>
      </c>
      <c r="L64" s="9">
        <f t="shared" si="36"/>
        <v>0</v>
      </c>
      <c r="M64" s="45">
        <f t="shared" si="36"/>
        <v>0</v>
      </c>
      <c r="N64" s="45">
        <f t="shared" si="36"/>
        <v>0</v>
      </c>
      <c r="O64" s="44">
        <f>J64+K64+L64+M64+N64</f>
        <v>16770914.700000001</v>
      </c>
    </row>
    <row r="65" spans="1:15" s="18" customFormat="1" ht="22.5" customHeight="1">
      <c r="A65" s="12"/>
      <c r="B65" s="12"/>
      <c r="C65" s="13" t="s">
        <v>60</v>
      </c>
      <c r="D65" s="12"/>
      <c r="E65" s="83"/>
      <c r="F65" s="83"/>
      <c r="G65" s="14">
        <f>H65+I65+J65+K65+L65+M65</f>
        <v>3103425.71</v>
      </c>
      <c r="H65" s="9">
        <v>7228.5</v>
      </c>
      <c r="I65" s="9">
        <v>5535</v>
      </c>
      <c r="J65" s="9">
        <v>1559412.45</v>
      </c>
      <c r="K65" s="9">
        <v>1531249.76</v>
      </c>
      <c r="L65" s="9">
        <v>0</v>
      </c>
      <c r="M65" s="45">
        <v>0</v>
      </c>
      <c r="N65" s="45">
        <v>0</v>
      </c>
      <c r="O65" s="44">
        <f>J65+K65+L65+M65+N65</f>
        <v>3090662.21</v>
      </c>
    </row>
    <row r="66" spans="1:15" s="18" customFormat="1" ht="22.5" customHeight="1">
      <c r="A66" s="12"/>
      <c r="B66" s="12"/>
      <c r="C66" s="13" t="s">
        <v>61</v>
      </c>
      <c r="D66" s="12"/>
      <c r="E66" s="83"/>
      <c r="F66" s="83"/>
      <c r="G66" s="14">
        <f>H66+I66+J66+K66+L66+M66</f>
        <v>13752578.99</v>
      </c>
      <c r="H66" s="9">
        <v>40961.5</v>
      </c>
      <c r="I66" s="9">
        <v>31365</v>
      </c>
      <c r="J66" s="9">
        <v>5700170.55</v>
      </c>
      <c r="K66" s="9">
        <v>7980081.94</v>
      </c>
      <c r="L66" s="9">
        <v>0</v>
      </c>
      <c r="M66" s="45">
        <v>0</v>
      </c>
      <c r="N66" s="45">
        <v>0</v>
      </c>
      <c r="O66" s="44">
        <f>J66+K66+L66+M66+N66</f>
        <v>13680252.49</v>
      </c>
    </row>
    <row r="67" spans="1:15" s="34" customFormat="1" ht="31.5" customHeight="1">
      <c r="A67" s="98" t="s">
        <v>41</v>
      </c>
      <c r="B67" s="99"/>
      <c r="C67" s="100"/>
      <c r="D67" s="20"/>
      <c r="E67" s="81"/>
      <c r="F67" s="81"/>
      <c r="G67" s="24">
        <f aca="true" t="shared" si="37" ref="G67:G79">H67+I67+J67+K67+L67+M67</f>
        <v>189513028.48</v>
      </c>
      <c r="H67" s="24">
        <f>H69+H68</f>
        <v>6145937.229999999</v>
      </c>
      <c r="I67" s="24">
        <f aca="true" t="shared" si="38" ref="I67:N67">I68+I69</f>
        <v>4767148.63</v>
      </c>
      <c r="J67" s="24">
        <f t="shared" si="38"/>
        <v>22945249.32</v>
      </c>
      <c r="K67" s="24">
        <f t="shared" si="38"/>
        <v>58399197.449999996</v>
      </c>
      <c r="L67" s="24">
        <f t="shared" si="38"/>
        <v>50664802.63</v>
      </c>
      <c r="M67" s="42">
        <f t="shared" si="38"/>
        <v>46590693.22</v>
      </c>
      <c r="N67" s="42">
        <f t="shared" si="38"/>
        <v>0</v>
      </c>
      <c r="O67" s="42">
        <f>O68+O69</f>
        <v>178599942.62</v>
      </c>
    </row>
    <row r="68" spans="1:15" s="35" customFormat="1" ht="21" customHeight="1">
      <c r="A68" s="95" t="s">
        <v>38</v>
      </c>
      <c r="B68" s="96"/>
      <c r="C68" s="97"/>
      <c r="D68" s="22"/>
      <c r="E68" s="82"/>
      <c r="F68" s="82"/>
      <c r="G68" s="24">
        <f t="shared" si="37"/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43">
        <v>0</v>
      </c>
      <c r="N68" s="43">
        <v>0</v>
      </c>
      <c r="O68" s="43">
        <v>0</v>
      </c>
    </row>
    <row r="69" spans="1:15" s="35" customFormat="1" ht="21" customHeight="1">
      <c r="A69" s="95" t="s">
        <v>39</v>
      </c>
      <c r="B69" s="96"/>
      <c r="C69" s="97"/>
      <c r="D69" s="22"/>
      <c r="E69" s="82"/>
      <c r="F69" s="82"/>
      <c r="G69" s="24">
        <f t="shared" si="37"/>
        <v>189513028.48</v>
      </c>
      <c r="H69" s="21">
        <f aca="true" t="shared" si="39" ref="H69:O69">H70+H94+H99+H102+H107</f>
        <v>6145937.229999999</v>
      </c>
      <c r="I69" s="21">
        <f t="shared" si="39"/>
        <v>4767148.63</v>
      </c>
      <c r="J69" s="21">
        <f t="shared" si="39"/>
        <v>22945249.32</v>
      </c>
      <c r="K69" s="21">
        <f t="shared" si="39"/>
        <v>58399197.449999996</v>
      </c>
      <c r="L69" s="21">
        <f t="shared" si="39"/>
        <v>50664802.63</v>
      </c>
      <c r="M69" s="21">
        <f t="shared" si="39"/>
        <v>46590693.22</v>
      </c>
      <c r="N69" s="21">
        <f t="shared" si="39"/>
        <v>0</v>
      </c>
      <c r="O69" s="21">
        <f t="shared" si="39"/>
        <v>178599942.62</v>
      </c>
    </row>
    <row r="70" spans="1:15" s="36" customFormat="1" ht="19.5" customHeight="1">
      <c r="A70" s="118">
        <v>600</v>
      </c>
      <c r="B70" s="119"/>
      <c r="C70" s="25" t="s">
        <v>22</v>
      </c>
      <c r="D70" s="25"/>
      <c r="E70" s="76"/>
      <c r="F70" s="76"/>
      <c r="G70" s="26">
        <f>H70+I70+J70+K70+L70+M70</f>
        <v>136303028.48000002</v>
      </c>
      <c r="H70" s="26">
        <f>H71+H80</f>
        <v>4544713.02</v>
      </c>
      <c r="I70" s="26">
        <f aca="true" t="shared" si="40" ref="I70:N70">I71+I80</f>
        <v>2192735.7800000003</v>
      </c>
      <c r="J70" s="26">
        <f t="shared" si="40"/>
        <v>19635249.32</v>
      </c>
      <c r="K70" s="26">
        <f t="shared" si="40"/>
        <v>30650542.11</v>
      </c>
      <c r="L70" s="47">
        <f t="shared" si="40"/>
        <v>45284802.63</v>
      </c>
      <c r="M70" s="47">
        <f t="shared" si="40"/>
        <v>33994985.62</v>
      </c>
      <c r="N70" s="47">
        <f t="shared" si="40"/>
        <v>0</v>
      </c>
      <c r="O70" s="44">
        <f>J70+K70+L70+M70+N70</f>
        <v>129565579.68</v>
      </c>
    </row>
    <row r="71" spans="1:15" s="3" customFormat="1" ht="22.5" customHeight="1">
      <c r="A71" s="16"/>
      <c r="B71" s="7">
        <v>60015</v>
      </c>
      <c r="C71" s="7" t="s">
        <v>24</v>
      </c>
      <c r="D71" s="7"/>
      <c r="E71" s="79"/>
      <c r="F71" s="79"/>
      <c r="G71" s="14">
        <f t="shared" si="37"/>
        <v>71903028.48</v>
      </c>
      <c r="H71" s="14">
        <f>H72+H73+H74+H75+H76+H77+H78+H79</f>
        <v>242107.87</v>
      </c>
      <c r="I71" s="14">
        <f aca="true" t="shared" si="41" ref="I71:N71">I72+I73+I74+I75+I76+I77+I78+I79</f>
        <v>569535.78</v>
      </c>
      <c r="J71" s="14">
        <f t="shared" si="41"/>
        <v>16377449.32</v>
      </c>
      <c r="K71" s="14">
        <f t="shared" si="41"/>
        <v>14438530</v>
      </c>
      <c r="L71" s="14">
        <f t="shared" si="41"/>
        <v>21444802.630000003</v>
      </c>
      <c r="M71" s="14">
        <f t="shared" si="41"/>
        <v>18830602.88</v>
      </c>
      <c r="N71" s="14">
        <f t="shared" si="41"/>
        <v>0</v>
      </c>
      <c r="O71" s="14">
        <f>O72+O73+O74+O75+O76+O77+O78+O79</f>
        <v>71091384.83</v>
      </c>
    </row>
    <row r="72" spans="1:15" s="70" customFormat="1" ht="36.75" customHeight="1">
      <c r="A72" s="69">
        <v>1</v>
      </c>
      <c r="B72" s="69"/>
      <c r="C72" s="68" t="s">
        <v>20</v>
      </c>
      <c r="D72" s="68" t="s">
        <v>35</v>
      </c>
      <c r="E72" s="83">
        <v>2008</v>
      </c>
      <c r="F72" s="83">
        <v>2012</v>
      </c>
      <c r="G72" s="44">
        <f t="shared" si="37"/>
        <v>6751748.91</v>
      </c>
      <c r="H72" s="45">
        <v>14299.59</v>
      </c>
      <c r="I72" s="45">
        <v>0</v>
      </c>
      <c r="J72" s="45">
        <f>6900460.41-163011.09</f>
        <v>6737449.32</v>
      </c>
      <c r="K72" s="45">
        <v>0</v>
      </c>
      <c r="L72" s="45">
        <v>0</v>
      </c>
      <c r="M72" s="45">
        <v>0</v>
      </c>
      <c r="N72" s="45">
        <v>0</v>
      </c>
      <c r="O72" s="44">
        <f aca="true" t="shared" si="42" ref="O72:O79">J72+K72+L72+M72+N72</f>
        <v>6737449.32</v>
      </c>
    </row>
    <row r="73" spans="1:15" s="70" customFormat="1" ht="25.5" customHeight="1">
      <c r="A73" s="69">
        <v>2</v>
      </c>
      <c r="B73" s="69"/>
      <c r="C73" s="68" t="s">
        <v>98</v>
      </c>
      <c r="D73" s="68" t="s">
        <v>35</v>
      </c>
      <c r="E73" s="84">
        <v>2011</v>
      </c>
      <c r="F73" s="83">
        <v>2013</v>
      </c>
      <c r="G73" s="44">
        <f t="shared" si="37"/>
        <v>16000000</v>
      </c>
      <c r="H73" s="45">
        <v>0</v>
      </c>
      <c r="I73" s="45">
        <v>0</v>
      </c>
      <c r="J73" s="45">
        <v>5500000</v>
      </c>
      <c r="K73" s="45">
        <v>10500000</v>
      </c>
      <c r="L73" s="45">
        <v>0</v>
      </c>
      <c r="M73" s="45">
        <v>0</v>
      </c>
      <c r="N73" s="45">
        <v>0</v>
      </c>
      <c r="O73" s="44">
        <f t="shared" si="42"/>
        <v>16000000</v>
      </c>
    </row>
    <row r="74" spans="1:15" s="70" customFormat="1" ht="38.25" customHeight="1">
      <c r="A74" s="69">
        <v>3</v>
      </c>
      <c r="B74" s="69"/>
      <c r="C74" s="68" t="s">
        <v>100</v>
      </c>
      <c r="D74" s="68" t="s">
        <v>35</v>
      </c>
      <c r="E74" s="84">
        <v>2011</v>
      </c>
      <c r="F74" s="83">
        <v>2015</v>
      </c>
      <c r="G74" s="44">
        <f t="shared" si="37"/>
        <v>24273137</v>
      </c>
      <c r="H74" s="45">
        <v>0</v>
      </c>
      <c r="I74" s="45">
        <f>500000-71665.63</f>
        <v>428334.37</v>
      </c>
      <c r="J74" s="45">
        <f>2500000-2500000</f>
        <v>0</v>
      </c>
      <c r="K74" s="45">
        <v>0</v>
      </c>
      <c r="L74" s="45">
        <f>11773137+71665.63</f>
        <v>11844802.63</v>
      </c>
      <c r="M74" s="45">
        <v>12000000</v>
      </c>
      <c r="N74" s="45">
        <v>0</v>
      </c>
      <c r="O74" s="44">
        <f t="shared" si="42"/>
        <v>23844802.630000003</v>
      </c>
    </row>
    <row r="75" spans="1:15" s="70" customFormat="1" ht="38.25" customHeight="1">
      <c r="A75" s="69">
        <v>4</v>
      </c>
      <c r="B75" s="69"/>
      <c r="C75" s="68" t="s">
        <v>84</v>
      </c>
      <c r="D75" s="68" t="s">
        <v>35</v>
      </c>
      <c r="E75" s="84">
        <v>2010</v>
      </c>
      <c r="F75" s="83">
        <v>2012</v>
      </c>
      <c r="G75" s="44">
        <f t="shared" si="37"/>
        <v>4139412.73</v>
      </c>
      <c r="H75" s="45">
        <v>29280</v>
      </c>
      <c r="I75" s="45">
        <f>115000-4867.27</f>
        <v>110132.73</v>
      </c>
      <c r="J75" s="45">
        <v>4000000</v>
      </c>
      <c r="K75" s="45">
        <f>355720-355720</f>
        <v>0</v>
      </c>
      <c r="L75" s="45">
        <v>0</v>
      </c>
      <c r="M75" s="45">
        <v>0</v>
      </c>
      <c r="N75" s="45">
        <v>0</v>
      </c>
      <c r="O75" s="44">
        <f t="shared" si="42"/>
        <v>4000000</v>
      </c>
    </row>
    <row r="76" spans="1:15" s="70" customFormat="1" ht="37.5" customHeight="1">
      <c r="A76" s="69">
        <v>5</v>
      </c>
      <c r="B76" s="69"/>
      <c r="C76" s="68" t="s">
        <v>15</v>
      </c>
      <c r="D76" s="68" t="s">
        <v>35</v>
      </c>
      <c r="E76" s="83">
        <v>2010</v>
      </c>
      <c r="F76" s="83">
        <v>2013</v>
      </c>
      <c r="G76" s="44">
        <f t="shared" si="37"/>
        <v>950000</v>
      </c>
      <c r="H76" s="45">
        <v>16470</v>
      </c>
      <c r="I76" s="45">
        <f>100000-95000</f>
        <v>5000</v>
      </c>
      <c r="J76" s="45">
        <v>50000</v>
      </c>
      <c r="K76" s="45">
        <v>878530</v>
      </c>
      <c r="L76" s="45">
        <v>0</v>
      </c>
      <c r="M76" s="45">
        <v>0</v>
      </c>
      <c r="N76" s="45">
        <v>0</v>
      </c>
      <c r="O76" s="44">
        <f t="shared" si="42"/>
        <v>928530</v>
      </c>
    </row>
    <row r="77" spans="1:15" s="70" customFormat="1" ht="28.5" customHeight="1">
      <c r="A77" s="69">
        <v>6</v>
      </c>
      <c r="B77" s="69"/>
      <c r="C77" s="68" t="s">
        <v>68</v>
      </c>
      <c r="D77" s="68" t="s">
        <v>35</v>
      </c>
      <c r="E77" s="83">
        <v>2010</v>
      </c>
      <c r="F77" s="83">
        <v>2015</v>
      </c>
      <c r="G77" s="44">
        <f t="shared" si="37"/>
        <v>16638729.84</v>
      </c>
      <c r="H77" s="45">
        <v>182058.28</v>
      </c>
      <c r="I77" s="45">
        <v>26068.68</v>
      </c>
      <c r="J77" s="45">
        <v>0</v>
      </c>
      <c r="K77" s="45">
        <v>0</v>
      </c>
      <c r="L77" s="45">
        <v>9600000</v>
      </c>
      <c r="M77" s="45">
        <v>6830602.88</v>
      </c>
      <c r="N77" s="45">
        <v>0</v>
      </c>
      <c r="O77" s="44">
        <f t="shared" si="42"/>
        <v>16430602.879999999</v>
      </c>
    </row>
    <row r="78" spans="1:15" s="70" customFormat="1" ht="28.5" customHeight="1">
      <c r="A78" s="66">
        <v>7</v>
      </c>
      <c r="B78" s="66"/>
      <c r="C78" s="65" t="s">
        <v>77</v>
      </c>
      <c r="D78" s="68" t="s">
        <v>35</v>
      </c>
      <c r="E78" s="85">
        <v>2012</v>
      </c>
      <c r="F78" s="85">
        <v>2013</v>
      </c>
      <c r="G78" s="44">
        <f t="shared" si="37"/>
        <v>3000000</v>
      </c>
      <c r="H78" s="67">
        <v>0</v>
      </c>
      <c r="I78" s="67">
        <v>0</v>
      </c>
      <c r="J78" s="67">
        <v>70000</v>
      </c>
      <c r="K78" s="67">
        <v>2930000</v>
      </c>
      <c r="L78" s="67">
        <v>0</v>
      </c>
      <c r="M78" s="67">
        <v>0</v>
      </c>
      <c r="N78" s="67">
        <v>0</v>
      </c>
      <c r="O78" s="44">
        <f t="shared" si="42"/>
        <v>3000000</v>
      </c>
    </row>
    <row r="79" spans="1:15" s="70" customFormat="1" ht="28.5" customHeight="1">
      <c r="A79" s="66">
        <v>8</v>
      </c>
      <c r="B79" s="66"/>
      <c r="C79" s="65" t="s">
        <v>85</v>
      </c>
      <c r="D79" s="68" t="s">
        <v>35</v>
      </c>
      <c r="E79" s="85">
        <v>2012</v>
      </c>
      <c r="F79" s="85">
        <v>2013</v>
      </c>
      <c r="G79" s="44">
        <f t="shared" si="37"/>
        <v>150000</v>
      </c>
      <c r="H79" s="67">
        <v>0</v>
      </c>
      <c r="I79" s="67">
        <v>0</v>
      </c>
      <c r="J79" s="67">
        <v>20000</v>
      </c>
      <c r="K79" s="67">
        <v>130000</v>
      </c>
      <c r="L79" s="67">
        <v>0</v>
      </c>
      <c r="M79" s="67">
        <v>0</v>
      </c>
      <c r="N79" s="67">
        <v>0</v>
      </c>
      <c r="O79" s="44">
        <f t="shared" si="42"/>
        <v>150000</v>
      </c>
    </row>
    <row r="80" spans="1:15" s="74" customFormat="1" ht="31.5" customHeight="1">
      <c r="A80" s="66"/>
      <c r="B80" s="73">
        <v>60016</v>
      </c>
      <c r="C80" s="73" t="s">
        <v>23</v>
      </c>
      <c r="D80" s="73"/>
      <c r="E80" s="86"/>
      <c r="F80" s="86"/>
      <c r="G80" s="72">
        <f>G81+G83+G82+G84+G85+G86+G87+G88+G89+G90+G91+G92+G93</f>
        <v>64400000</v>
      </c>
      <c r="H80" s="72">
        <f aca="true" t="shared" si="43" ref="H80:O80">H81+H83+H82+H84+H85+H86+H87+H88+H89+H90+H91+H92+H93</f>
        <v>4302605.149999999</v>
      </c>
      <c r="I80" s="72">
        <f>I81+I83+I82+I84+I85+I86+I87+I88+I89+I90+I91+I92+I93</f>
        <v>1623200</v>
      </c>
      <c r="J80" s="72">
        <f>J81+J83+J82+J84+J85+J86+J87+J88+J89+J90+J91+J92+J93</f>
        <v>3257800</v>
      </c>
      <c r="K80" s="72">
        <f t="shared" si="43"/>
        <v>16212012.11</v>
      </c>
      <c r="L80" s="72">
        <f t="shared" si="43"/>
        <v>23840000</v>
      </c>
      <c r="M80" s="72">
        <f t="shared" si="43"/>
        <v>15164382.74</v>
      </c>
      <c r="N80" s="72">
        <f t="shared" si="43"/>
        <v>0</v>
      </c>
      <c r="O80" s="72">
        <f t="shared" si="43"/>
        <v>58474194.85</v>
      </c>
    </row>
    <row r="81" spans="1:15" s="70" customFormat="1" ht="35.25" customHeight="1">
      <c r="A81" s="69">
        <v>9</v>
      </c>
      <c r="B81" s="69"/>
      <c r="C81" s="68" t="s">
        <v>33</v>
      </c>
      <c r="D81" s="68" t="s">
        <v>35</v>
      </c>
      <c r="E81" s="83">
        <v>2007</v>
      </c>
      <c r="F81" s="83">
        <v>2015</v>
      </c>
      <c r="G81" s="44">
        <f aca="true" t="shared" si="44" ref="G81:G94">H81+I81+J81+K81+L81+M81</f>
        <v>40000000</v>
      </c>
      <c r="H81" s="45">
        <v>4281523.55</v>
      </c>
      <c r="I81" s="45">
        <f>6500000-6000000</f>
        <v>500000</v>
      </c>
      <c r="J81" s="45">
        <v>500000</v>
      </c>
      <c r="K81" s="45">
        <v>4722012.11</v>
      </c>
      <c r="L81" s="45">
        <v>15800000</v>
      </c>
      <c r="M81" s="45">
        <v>14196464.34</v>
      </c>
      <c r="N81" s="45">
        <v>0</v>
      </c>
      <c r="O81" s="44">
        <f aca="true" t="shared" si="45" ref="O81:O93">J81+K81+L81+M81+N81</f>
        <v>35218476.45</v>
      </c>
    </row>
    <row r="82" spans="1:15" s="70" customFormat="1" ht="28.5" customHeight="1">
      <c r="A82" s="69">
        <v>10</v>
      </c>
      <c r="B82" s="69"/>
      <c r="C82" s="69" t="s">
        <v>16</v>
      </c>
      <c r="D82" s="68" t="s">
        <v>35</v>
      </c>
      <c r="E82" s="83">
        <v>2010</v>
      </c>
      <c r="F82" s="83">
        <v>2014</v>
      </c>
      <c r="G82" s="44">
        <f t="shared" si="44"/>
        <v>12000000</v>
      </c>
      <c r="H82" s="45">
        <v>0</v>
      </c>
      <c r="I82" s="45">
        <f>500000-200000</f>
        <v>300000</v>
      </c>
      <c r="J82" s="45">
        <v>500000</v>
      </c>
      <c r="K82" s="45">
        <v>5000000</v>
      </c>
      <c r="L82" s="45">
        <v>6200000</v>
      </c>
      <c r="M82" s="45">
        <v>0</v>
      </c>
      <c r="N82" s="45">
        <v>0</v>
      </c>
      <c r="O82" s="44">
        <f t="shared" si="45"/>
        <v>11700000</v>
      </c>
    </row>
    <row r="83" spans="1:15" s="70" customFormat="1" ht="28.5" customHeight="1">
      <c r="A83" s="69">
        <v>11</v>
      </c>
      <c r="B83" s="69"/>
      <c r="C83" s="69" t="s">
        <v>34</v>
      </c>
      <c r="D83" s="68" t="s">
        <v>35</v>
      </c>
      <c r="E83" s="83">
        <v>2010</v>
      </c>
      <c r="F83" s="83">
        <v>2015</v>
      </c>
      <c r="G83" s="44">
        <f t="shared" si="44"/>
        <v>1800000</v>
      </c>
      <c r="H83" s="45">
        <v>21081.6</v>
      </c>
      <c r="I83" s="45">
        <f>400000+411000</f>
        <v>811000</v>
      </c>
      <c r="J83" s="45">
        <v>0</v>
      </c>
      <c r="K83" s="45">
        <v>0</v>
      </c>
      <c r="L83" s="45">
        <v>0</v>
      </c>
      <c r="M83" s="45">
        <v>967918.4</v>
      </c>
      <c r="N83" s="45">
        <v>0</v>
      </c>
      <c r="O83" s="44">
        <f t="shared" si="45"/>
        <v>967918.4</v>
      </c>
    </row>
    <row r="84" spans="1:15" s="70" customFormat="1" ht="28.5" customHeight="1">
      <c r="A84" s="69">
        <v>12</v>
      </c>
      <c r="B84" s="75"/>
      <c r="C84" s="68" t="s">
        <v>95</v>
      </c>
      <c r="D84" s="68" t="s">
        <v>35</v>
      </c>
      <c r="E84" s="83">
        <v>2012</v>
      </c>
      <c r="F84" s="83">
        <v>2013</v>
      </c>
      <c r="G84" s="44">
        <f t="shared" si="44"/>
        <v>1200000</v>
      </c>
      <c r="H84" s="45">
        <v>0</v>
      </c>
      <c r="I84" s="45">
        <v>0</v>
      </c>
      <c r="J84" s="45">
        <v>50000</v>
      </c>
      <c r="K84" s="45">
        <v>1150000</v>
      </c>
      <c r="L84" s="45">
        <v>0</v>
      </c>
      <c r="M84" s="45">
        <v>0</v>
      </c>
      <c r="N84" s="45">
        <v>0</v>
      </c>
      <c r="O84" s="44">
        <f t="shared" si="45"/>
        <v>1200000</v>
      </c>
    </row>
    <row r="85" spans="1:15" s="70" customFormat="1" ht="28.5" customHeight="1">
      <c r="A85" s="69">
        <v>13</v>
      </c>
      <c r="B85" s="69"/>
      <c r="C85" s="68" t="s">
        <v>96</v>
      </c>
      <c r="D85" s="68" t="s">
        <v>35</v>
      </c>
      <c r="E85" s="83">
        <v>2012</v>
      </c>
      <c r="F85" s="83">
        <v>2013</v>
      </c>
      <c r="G85" s="44">
        <f t="shared" si="44"/>
        <v>250000</v>
      </c>
      <c r="H85" s="45">
        <v>0</v>
      </c>
      <c r="I85" s="45">
        <v>0</v>
      </c>
      <c r="J85" s="45">
        <v>10000</v>
      </c>
      <c r="K85" s="45">
        <v>240000</v>
      </c>
      <c r="L85" s="45">
        <v>0</v>
      </c>
      <c r="M85" s="45">
        <v>0</v>
      </c>
      <c r="N85" s="45">
        <v>0</v>
      </c>
      <c r="O85" s="44">
        <f t="shared" si="45"/>
        <v>250000</v>
      </c>
    </row>
    <row r="86" spans="1:15" s="70" customFormat="1" ht="28.5" customHeight="1">
      <c r="A86" s="69">
        <v>14</v>
      </c>
      <c r="B86" s="69"/>
      <c r="C86" s="68" t="s">
        <v>78</v>
      </c>
      <c r="D86" s="68" t="s">
        <v>35</v>
      </c>
      <c r="E86" s="83">
        <v>2012</v>
      </c>
      <c r="F86" s="83">
        <v>2014</v>
      </c>
      <c r="G86" s="44">
        <f t="shared" si="44"/>
        <v>800000</v>
      </c>
      <c r="H86" s="45">
        <v>0</v>
      </c>
      <c r="I86" s="45">
        <v>0</v>
      </c>
      <c r="J86" s="45">
        <v>50000</v>
      </c>
      <c r="K86" s="45">
        <v>500000</v>
      </c>
      <c r="L86" s="45">
        <v>250000</v>
      </c>
      <c r="M86" s="45">
        <v>0</v>
      </c>
      <c r="N86" s="45">
        <v>0</v>
      </c>
      <c r="O86" s="44">
        <f t="shared" si="45"/>
        <v>800000</v>
      </c>
    </row>
    <row r="87" spans="1:15" s="70" customFormat="1" ht="28.5" customHeight="1">
      <c r="A87" s="69">
        <v>15</v>
      </c>
      <c r="B87" s="69"/>
      <c r="C87" s="68" t="s">
        <v>79</v>
      </c>
      <c r="D87" s="68" t="s">
        <v>35</v>
      </c>
      <c r="E87" s="83">
        <v>2012</v>
      </c>
      <c r="F87" s="83">
        <v>2013</v>
      </c>
      <c r="G87" s="44">
        <f t="shared" si="44"/>
        <v>3000000</v>
      </c>
      <c r="H87" s="45">
        <v>0</v>
      </c>
      <c r="I87" s="45">
        <v>0</v>
      </c>
      <c r="J87" s="45">
        <v>50000</v>
      </c>
      <c r="K87" s="45">
        <v>2950000</v>
      </c>
      <c r="L87" s="45">
        <v>0</v>
      </c>
      <c r="M87" s="45">
        <v>0</v>
      </c>
      <c r="N87" s="45">
        <v>0</v>
      </c>
      <c r="O87" s="44">
        <f t="shared" si="45"/>
        <v>3000000</v>
      </c>
    </row>
    <row r="88" spans="1:15" s="70" customFormat="1" ht="28.5" customHeight="1">
      <c r="A88" s="69">
        <v>16</v>
      </c>
      <c r="B88" s="69"/>
      <c r="C88" s="68" t="s">
        <v>80</v>
      </c>
      <c r="D88" s="68" t="s">
        <v>35</v>
      </c>
      <c r="E88" s="83">
        <v>2012</v>
      </c>
      <c r="F88" s="83">
        <v>2014</v>
      </c>
      <c r="G88" s="44">
        <f t="shared" si="44"/>
        <v>700000</v>
      </c>
      <c r="H88" s="45">
        <v>0</v>
      </c>
      <c r="I88" s="45">
        <v>0</v>
      </c>
      <c r="J88" s="45">
        <v>30000</v>
      </c>
      <c r="K88" s="45">
        <v>400000</v>
      </c>
      <c r="L88" s="45">
        <v>270000</v>
      </c>
      <c r="M88" s="45">
        <v>0</v>
      </c>
      <c r="N88" s="45">
        <v>0</v>
      </c>
      <c r="O88" s="44">
        <f t="shared" si="45"/>
        <v>700000</v>
      </c>
    </row>
    <row r="89" spans="1:15" s="70" customFormat="1" ht="28.5" customHeight="1">
      <c r="A89" s="69">
        <v>17</v>
      </c>
      <c r="B89" s="69"/>
      <c r="C89" s="68" t="s">
        <v>83</v>
      </c>
      <c r="D89" s="68" t="s">
        <v>35</v>
      </c>
      <c r="E89" s="83">
        <v>2012</v>
      </c>
      <c r="F89" s="83">
        <v>2014</v>
      </c>
      <c r="G89" s="44">
        <f t="shared" si="44"/>
        <v>1100000</v>
      </c>
      <c r="H89" s="45">
        <v>0</v>
      </c>
      <c r="I89" s="45">
        <v>0</v>
      </c>
      <c r="J89" s="45">
        <v>50000</v>
      </c>
      <c r="K89" s="45">
        <v>0</v>
      </c>
      <c r="L89" s="45">
        <v>1050000</v>
      </c>
      <c r="M89" s="45">
        <v>0</v>
      </c>
      <c r="N89" s="45">
        <v>0</v>
      </c>
      <c r="O89" s="44">
        <f t="shared" si="45"/>
        <v>1100000</v>
      </c>
    </row>
    <row r="90" spans="1:15" s="70" customFormat="1" ht="28.5" customHeight="1">
      <c r="A90" s="69">
        <v>18</v>
      </c>
      <c r="B90" s="69"/>
      <c r="C90" s="68" t="s">
        <v>81</v>
      </c>
      <c r="D90" s="68" t="s">
        <v>35</v>
      </c>
      <c r="E90" s="83">
        <v>2012</v>
      </c>
      <c r="F90" s="83">
        <v>2013</v>
      </c>
      <c r="G90" s="44">
        <f t="shared" si="44"/>
        <v>1000000</v>
      </c>
      <c r="H90" s="45">
        <v>0</v>
      </c>
      <c r="I90" s="45">
        <v>0</v>
      </c>
      <c r="J90" s="45">
        <v>50000</v>
      </c>
      <c r="K90" s="45">
        <v>950000</v>
      </c>
      <c r="L90" s="45">
        <v>0</v>
      </c>
      <c r="M90" s="45">
        <v>0</v>
      </c>
      <c r="N90" s="45">
        <v>0</v>
      </c>
      <c r="O90" s="44">
        <f t="shared" si="45"/>
        <v>1000000</v>
      </c>
    </row>
    <row r="91" spans="1:15" s="70" customFormat="1" ht="28.5" customHeight="1">
      <c r="A91" s="69">
        <v>19</v>
      </c>
      <c r="B91" s="69"/>
      <c r="C91" s="68" t="s">
        <v>82</v>
      </c>
      <c r="D91" s="68" t="s">
        <v>35</v>
      </c>
      <c r="E91" s="83">
        <v>2012</v>
      </c>
      <c r="F91" s="83">
        <v>2014</v>
      </c>
      <c r="G91" s="44">
        <f t="shared" si="44"/>
        <v>600000</v>
      </c>
      <c r="H91" s="45">
        <v>0</v>
      </c>
      <c r="I91" s="45">
        <v>0</v>
      </c>
      <c r="J91" s="45">
        <v>30000</v>
      </c>
      <c r="K91" s="45">
        <v>300000</v>
      </c>
      <c r="L91" s="45">
        <v>270000</v>
      </c>
      <c r="M91" s="45">
        <v>0</v>
      </c>
      <c r="N91" s="45">
        <v>0</v>
      </c>
      <c r="O91" s="44">
        <f t="shared" si="45"/>
        <v>600000</v>
      </c>
    </row>
    <row r="92" spans="1:15" s="70" customFormat="1" ht="35.25" customHeight="1">
      <c r="A92" s="69">
        <v>20</v>
      </c>
      <c r="B92" s="69"/>
      <c r="C92" s="68" t="s">
        <v>86</v>
      </c>
      <c r="D92" s="68" t="s">
        <v>35</v>
      </c>
      <c r="E92" s="83">
        <v>2011</v>
      </c>
      <c r="F92" s="83">
        <v>2012</v>
      </c>
      <c r="G92" s="44">
        <f t="shared" si="44"/>
        <v>1100000</v>
      </c>
      <c r="H92" s="45">
        <v>0</v>
      </c>
      <c r="I92" s="45">
        <v>12200</v>
      </c>
      <c r="J92" s="45">
        <v>1087800</v>
      </c>
      <c r="K92" s="45">
        <v>0</v>
      </c>
      <c r="L92" s="45">
        <v>0</v>
      </c>
      <c r="M92" s="45">
        <v>0</v>
      </c>
      <c r="N92" s="45">
        <v>0</v>
      </c>
      <c r="O92" s="44">
        <f t="shared" si="45"/>
        <v>1087800</v>
      </c>
    </row>
    <row r="93" spans="1:15" s="70" customFormat="1" ht="35.25" customHeight="1">
      <c r="A93" s="69">
        <v>21</v>
      </c>
      <c r="B93" s="69"/>
      <c r="C93" s="68" t="s">
        <v>97</v>
      </c>
      <c r="D93" s="68" t="s">
        <v>35</v>
      </c>
      <c r="E93" s="83">
        <v>2011</v>
      </c>
      <c r="F93" s="83">
        <v>2012</v>
      </c>
      <c r="G93" s="44">
        <v>850000</v>
      </c>
      <c r="H93" s="45">
        <v>0</v>
      </c>
      <c r="I93" s="45">
        <v>0</v>
      </c>
      <c r="J93" s="45">
        <v>850000</v>
      </c>
      <c r="K93" s="45">
        <v>0</v>
      </c>
      <c r="L93" s="45">
        <v>0</v>
      </c>
      <c r="M93" s="45">
        <v>0</v>
      </c>
      <c r="N93" s="45">
        <v>0</v>
      </c>
      <c r="O93" s="44">
        <f t="shared" si="45"/>
        <v>850000</v>
      </c>
    </row>
    <row r="94" spans="1:15" s="36" customFormat="1" ht="24" customHeight="1">
      <c r="A94" s="118">
        <v>801</v>
      </c>
      <c r="B94" s="119"/>
      <c r="C94" s="25" t="s">
        <v>17</v>
      </c>
      <c r="D94" s="25"/>
      <c r="E94" s="76"/>
      <c r="F94" s="76"/>
      <c r="G94" s="26">
        <f t="shared" si="44"/>
        <v>11960000</v>
      </c>
      <c r="H94" s="26">
        <f>H95</f>
        <v>60975.6</v>
      </c>
      <c r="I94" s="26">
        <f aca="true" t="shared" si="46" ref="I94:O94">I95</f>
        <v>1330000</v>
      </c>
      <c r="J94" s="26">
        <f t="shared" si="46"/>
        <v>2160000</v>
      </c>
      <c r="K94" s="26">
        <f t="shared" si="46"/>
        <v>8409024.4</v>
      </c>
      <c r="L94" s="26">
        <f t="shared" si="46"/>
        <v>0</v>
      </c>
      <c r="M94" s="47">
        <f t="shared" si="46"/>
        <v>0</v>
      </c>
      <c r="N94" s="47">
        <f t="shared" si="46"/>
        <v>0</v>
      </c>
      <c r="O94" s="47">
        <f t="shared" si="46"/>
        <v>10569024.4</v>
      </c>
    </row>
    <row r="95" spans="1:15" s="3" customFormat="1" ht="30.75" customHeight="1">
      <c r="A95" s="11"/>
      <c r="B95" s="11">
        <v>80104</v>
      </c>
      <c r="C95" s="11" t="s">
        <v>25</v>
      </c>
      <c r="D95" s="11"/>
      <c r="E95" s="87"/>
      <c r="F95" s="87"/>
      <c r="G95" s="14">
        <f aca="true" t="shared" si="47" ref="G95:G110">H95+I95+J95+K95+L95+M95</f>
        <v>11960000</v>
      </c>
      <c r="H95" s="14">
        <f>H96+H97+H98</f>
        <v>60975.6</v>
      </c>
      <c r="I95" s="14">
        <f aca="true" t="shared" si="48" ref="I95:N95">I96+I97+I98</f>
        <v>1330000</v>
      </c>
      <c r="J95" s="14">
        <f t="shared" si="48"/>
        <v>2160000</v>
      </c>
      <c r="K95" s="14">
        <f t="shared" si="48"/>
        <v>8409024.4</v>
      </c>
      <c r="L95" s="14">
        <f t="shared" si="48"/>
        <v>0</v>
      </c>
      <c r="M95" s="14">
        <f t="shared" si="48"/>
        <v>0</v>
      </c>
      <c r="N95" s="14">
        <f t="shared" si="48"/>
        <v>0</v>
      </c>
      <c r="O95" s="44">
        <f aca="true" t="shared" si="49" ref="O95:O127">G95-H95-I95</f>
        <v>10569024.4</v>
      </c>
    </row>
    <row r="96" spans="1:15" s="18" customFormat="1" ht="27.75" customHeight="1">
      <c r="A96" s="12">
        <v>21</v>
      </c>
      <c r="B96" s="12"/>
      <c r="C96" s="13" t="s">
        <v>69</v>
      </c>
      <c r="D96" s="13" t="s">
        <v>35</v>
      </c>
      <c r="E96" s="83">
        <v>2010</v>
      </c>
      <c r="F96" s="83">
        <v>2013</v>
      </c>
      <c r="G96" s="14">
        <f t="shared" si="47"/>
        <v>4000000</v>
      </c>
      <c r="H96" s="9">
        <v>0</v>
      </c>
      <c r="I96" s="9">
        <f>1200000-500000-600000</f>
        <v>100000</v>
      </c>
      <c r="J96" s="9">
        <v>100000</v>
      </c>
      <c r="K96" s="9">
        <v>3800000</v>
      </c>
      <c r="L96" s="9">
        <v>0</v>
      </c>
      <c r="M96" s="9">
        <v>0</v>
      </c>
      <c r="N96" s="9">
        <v>0</v>
      </c>
      <c r="O96" s="44">
        <f t="shared" si="49"/>
        <v>3900000</v>
      </c>
    </row>
    <row r="97" spans="1:15" s="18" customFormat="1" ht="30" customHeight="1">
      <c r="A97" s="12">
        <v>22</v>
      </c>
      <c r="B97" s="12"/>
      <c r="C97" s="12" t="s">
        <v>11</v>
      </c>
      <c r="D97" s="13" t="s">
        <v>35</v>
      </c>
      <c r="E97" s="83">
        <v>2010</v>
      </c>
      <c r="F97" s="83">
        <v>2013</v>
      </c>
      <c r="G97" s="14">
        <f t="shared" si="47"/>
        <v>3960000</v>
      </c>
      <c r="H97" s="9">
        <v>60975.6</v>
      </c>
      <c r="I97" s="9">
        <f>200000+950000</f>
        <v>1150000</v>
      </c>
      <c r="J97" s="9">
        <f>1200000+810000</f>
        <v>2010000</v>
      </c>
      <c r="K97" s="9">
        <v>739024.4</v>
      </c>
      <c r="L97" s="9">
        <v>0</v>
      </c>
      <c r="M97" s="9">
        <v>0</v>
      </c>
      <c r="N97" s="9">
        <v>0</v>
      </c>
      <c r="O97" s="44">
        <f t="shared" si="49"/>
        <v>2749024.4</v>
      </c>
    </row>
    <row r="98" spans="1:15" s="18" customFormat="1" ht="30" customHeight="1">
      <c r="A98" s="12">
        <v>23</v>
      </c>
      <c r="B98" s="12"/>
      <c r="C98" s="12" t="s">
        <v>12</v>
      </c>
      <c r="D98" s="13" t="s">
        <v>35</v>
      </c>
      <c r="E98" s="83">
        <v>2011</v>
      </c>
      <c r="F98" s="83">
        <v>2013</v>
      </c>
      <c r="G98" s="14">
        <f t="shared" si="47"/>
        <v>4000000</v>
      </c>
      <c r="H98" s="9">
        <v>0</v>
      </c>
      <c r="I98" s="9">
        <v>80000</v>
      </c>
      <c r="J98" s="9">
        <v>50000</v>
      </c>
      <c r="K98" s="9">
        <v>3870000</v>
      </c>
      <c r="L98" s="9">
        <v>0</v>
      </c>
      <c r="M98" s="9">
        <v>0</v>
      </c>
      <c r="N98" s="9">
        <v>0</v>
      </c>
      <c r="O98" s="44">
        <f t="shared" si="49"/>
        <v>3920000</v>
      </c>
    </row>
    <row r="99" spans="1:15" s="36" customFormat="1" ht="19.5" customHeight="1">
      <c r="A99" s="118">
        <v>852</v>
      </c>
      <c r="B99" s="119"/>
      <c r="C99" s="25" t="s">
        <v>18</v>
      </c>
      <c r="D99" s="25"/>
      <c r="E99" s="76"/>
      <c r="F99" s="76"/>
      <c r="G99" s="26">
        <f t="shared" si="47"/>
        <v>8600000</v>
      </c>
      <c r="H99" s="26">
        <f>H100</f>
        <v>7320</v>
      </c>
      <c r="I99" s="26">
        <f aca="true" t="shared" si="50" ref="I99:O100">I100</f>
        <v>385600</v>
      </c>
      <c r="J99" s="26">
        <f t="shared" si="50"/>
        <v>500000</v>
      </c>
      <c r="K99" s="26">
        <f t="shared" si="50"/>
        <v>7707080</v>
      </c>
      <c r="L99" s="26">
        <f t="shared" si="50"/>
        <v>0</v>
      </c>
      <c r="M99" s="47">
        <f t="shared" si="50"/>
        <v>0</v>
      </c>
      <c r="N99" s="47">
        <f t="shared" si="50"/>
        <v>0</v>
      </c>
      <c r="O99" s="47">
        <f t="shared" si="50"/>
        <v>8207080</v>
      </c>
    </row>
    <row r="100" spans="1:15" s="3" customFormat="1" ht="22.5" customHeight="1">
      <c r="A100" s="11"/>
      <c r="B100" s="11">
        <v>85202</v>
      </c>
      <c r="C100" s="11" t="s">
        <v>26</v>
      </c>
      <c r="D100" s="11"/>
      <c r="E100" s="87"/>
      <c r="F100" s="87"/>
      <c r="G100" s="14">
        <f t="shared" si="47"/>
        <v>8600000</v>
      </c>
      <c r="H100" s="14">
        <v>7320</v>
      </c>
      <c r="I100" s="14">
        <f t="shared" si="50"/>
        <v>385600</v>
      </c>
      <c r="J100" s="14">
        <f t="shared" si="50"/>
        <v>500000</v>
      </c>
      <c r="K100" s="14">
        <f t="shared" si="50"/>
        <v>7707080</v>
      </c>
      <c r="L100" s="14">
        <f t="shared" si="50"/>
        <v>0</v>
      </c>
      <c r="M100" s="14">
        <f t="shared" si="50"/>
        <v>0</v>
      </c>
      <c r="N100" s="14">
        <f t="shared" si="50"/>
        <v>0</v>
      </c>
      <c r="O100" s="44">
        <f>G100-H100-I100</f>
        <v>8207080</v>
      </c>
    </row>
    <row r="101" spans="1:15" s="59" customFormat="1" ht="27.75" customHeight="1">
      <c r="A101" s="12">
        <v>24</v>
      </c>
      <c r="B101" s="58"/>
      <c r="C101" s="12" t="s">
        <v>59</v>
      </c>
      <c r="D101" s="13" t="s">
        <v>35</v>
      </c>
      <c r="E101" s="83">
        <v>2010</v>
      </c>
      <c r="F101" s="83">
        <v>2013</v>
      </c>
      <c r="G101" s="14">
        <f t="shared" si="47"/>
        <v>8600000</v>
      </c>
      <c r="H101" s="9">
        <v>7320</v>
      </c>
      <c r="I101" s="9">
        <f>1000000-300000-314400</f>
        <v>385600</v>
      </c>
      <c r="J101" s="9">
        <v>500000</v>
      </c>
      <c r="K101" s="9">
        <v>7707080</v>
      </c>
      <c r="L101" s="9">
        <v>0</v>
      </c>
      <c r="M101" s="9">
        <v>0</v>
      </c>
      <c r="N101" s="9">
        <v>0</v>
      </c>
      <c r="O101" s="44">
        <f t="shared" si="49"/>
        <v>8207080</v>
      </c>
    </row>
    <row r="102" spans="1:15" s="36" customFormat="1" ht="19.5" customHeight="1">
      <c r="A102" s="118">
        <v>921</v>
      </c>
      <c r="B102" s="119"/>
      <c r="C102" s="25" t="s">
        <v>19</v>
      </c>
      <c r="D102" s="25"/>
      <c r="E102" s="76"/>
      <c r="F102" s="76"/>
      <c r="G102" s="26">
        <f t="shared" si="47"/>
        <v>27250000</v>
      </c>
      <c r="H102" s="26">
        <f>H103</f>
        <v>1532928.6099999999</v>
      </c>
      <c r="I102" s="26">
        <f aca="true" t="shared" si="51" ref="I102:O102">I103</f>
        <v>658812.85</v>
      </c>
      <c r="J102" s="26">
        <f t="shared" si="51"/>
        <v>400000</v>
      </c>
      <c r="K102" s="26">
        <f t="shared" si="51"/>
        <v>6682550.9399999995</v>
      </c>
      <c r="L102" s="26">
        <f t="shared" si="51"/>
        <v>5380000</v>
      </c>
      <c r="M102" s="47">
        <f t="shared" si="51"/>
        <v>12595707.6</v>
      </c>
      <c r="N102" s="47">
        <f t="shared" si="51"/>
        <v>0</v>
      </c>
      <c r="O102" s="47">
        <f t="shared" si="51"/>
        <v>25058258.54</v>
      </c>
    </row>
    <row r="103" spans="1:15" s="3" customFormat="1" ht="20.25" customHeight="1">
      <c r="A103" s="8"/>
      <c r="B103" s="7">
        <v>92120</v>
      </c>
      <c r="C103" s="7" t="s">
        <v>27</v>
      </c>
      <c r="D103" s="7"/>
      <c r="E103" s="79"/>
      <c r="F103" s="79"/>
      <c r="G103" s="14">
        <f t="shared" si="47"/>
        <v>27250000</v>
      </c>
      <c r="H103" s="14">
        <f aca="true" t="shared" si="52" ref="H103:N103">H104+H105+H106</f>
        <v>1532928.6099999999</v>
      </c>
      <c r="I103" s="14">
        <f t="shared" si="52"/>
        <v>658812.85</v>
      </c>
      <c r="J103" s="14">
        <f t="shared" si="52"/>
        <v>400000</v>
      </c>
      <c r="K103" s="14">
        <f t="shared" si="52"/>
        <v>6682550.9399999995</v>
      </c>
      <c r="L103" s="14">
        <f t="shared" si="52"/>
        <v>5380000</v>
      </c>
      <c r="M103" s="14">
        <f t="shared" si="52"/>
        <v>12595707.6</v>
      </c>
      <c r="N103" s="14">
        <f t="shared" si="52"/>
        <v>0</v>
      </c>
      <c r="O103" s="14">
        <f>G103-H103-I103</f>
        <v>25058258.54</v>
      </c>
    </row>
    <row r="104" spans="1:15" s="18" customFormat="1" ht="24.75" customHeight="1">
      <c r="A104" s="12">
        <v>25</v>
      </c>
      <c r="B104" s="12"/>
      <c r="C104" s="12" t="s">
        <v>13</v>
      </c>
      <c r="D104" s="13" t="s">
        <v>35</v>
      </c>
      <c r="E104" s="83">
        <v>2007</v>
      </c>
      <c r="F104" s="83">
        <v>2015</v>
      </c>
      <c r="G104" s="14">
        <f t="shared" si="47"/>
        <v>24370000</v>
      </c>
      <c r="H104" s="9">
        <v>1218292.4</v>
      </c>
      <c r="I104" s="9">
        <f>3400000-380000-1944000-1000000</f>
        <v>76000</v>
      </c>
      <c r="J104" s="9">
        <v>100000</v>
      </c>
      <c r="K104" s="9">
        <v>5000000</v>
      </c>
      <c r="L104" s="9">
        <f>5000000+380000</f>
        <v>5380000</v>
      </c>
      <c r="M104" s="9">
        <f>4751707.6+1944000+1000000+6118292-1218292</f>
        <v>12595707.6</v>
      </c>
      <c r="N104" s="9">
        <v>0</v>
      </c>
      <c r="O104" s="44">
        <f t="shared" si="49"/>
        <v>23075707.6</v>
      </c>
    </row>
    <row r="105" spans="1:15" s="18" customFormat="1" ht="30" customHeight="1">
      <c r="A105" s="12">
        <v>26</v>
      </c>
      <c r="B105" s="12"/>
      <c r="C105" s="13" t="s">
        <v>36</v>
      </c>
      <c r="D105" s="13" t="s">
        <v>35</v>
      </c>
      <c r="E105" s="83">
        <v>2011</v>
      </c>
      <c r="F105" s="83">
        <v>2013</v>
      </c>
      <c r="G105" s="14">
        <f t="shared" si="47"/>
        <v>950000</v>
      </c>
      <c r="H105" s="9">
        <v>0</v>
      </c>
      <c r="I105" s="9">
        <f>200000-130000</f>
        <v>70000</v>
      </c>
      <c r="J105" s="9">
        <v>300000</v>
      </c>
      <c r="K105" s="9">
        <v>580000</v>
      </c>
      <c r="L105" s="9">
        <v>0</v>
      </c>
      <c r="M105" s="9">
        <v>0</v>
      </c>
      <c r="N105" s="9">
        <v>0</v>
      </c>
      <c r="O105" s="44">
        <f t="shared" si="49"/>
        <v>880000</v>
      </c>
    </row>
    <row r="106" spans="1:15" s="18" customFormat="1" ht="33.75" customHeight="1">
      <c r="A106" s="12">
        <v>27</v>
      </c>
      <c r="B106" s="12"/>
      <c r="C106" s="13" t="s">
        <v>68</v>
      </c>
      <c r="D106" s="13" t="s">
        <v>35</v>
      </c>
      <c r="E106" s="83">
        <v>2009</v>
      </c>
      <c r="F106" s="83">
        <v>2013</v>
      </c>
      <c r="G106" s="14">
        <f t="shared" si="47"/>
        <v>1930000</v>
      </c>
      <c r="H106" s="9">
        <v>314636.21</v>
      </c>
      <c r="I106" s="9">
        <f>715360-202547.15</f>
        <v>512812.85</v>
      </c>
      <c r="J106" s="9">
        <v>0</v>
      </c>
      <c r="K106" s="9">
        <f>900003.79+202547.15</f>
        <v>1102550.94</v>
      </c>
      <c r="L106" s="9">
        <v>0</v>
      </c>
      <c r="M106" s="9">
        <v>0</v>
      </c>
      <c r="N106" s="9">
        <v>0</v>
      </c>
      <c r="O106" s="44">
        <f t="shared" si="49"/>
        <v>1102550.94</v>
      </c>
    </row>
    <row r="107" spans="1:15" s="36" customFormat="1" ht="21.75" customHeight="1">
      <c r="A107" s="118">
        <v>926</v>
      </c>
      <c r="B107" s="119"/>
      <c r="C107" s="25" t="s">
        <v>56</v>
      </c>
      <c r="D107" s="25"/>
      <c r="E107" s="76"/>
      <c r="F107" s="76"/>
      <c r="G107" s="26">
        <f t="shared" si="47"/>
        <v>5400000</v>
      </c>
      <c r="H107" s="26">
        <v>0</v>
      </c>
      <c r="I107" s="26">
        <f aca="true" t="shared" si="53" ref="I107:O107">I108</f>
        <v>200000</v>
      </c>
      <c r="J107" s="26">
        <f t="shared" si="53"/>
        <v>250000</v>
      </c>
      <c r="K107" s="26">
        <f t="shared" si="53"/>
        <v>4950000</v>
      </c>
      <c r="L107" s="26">
        <f t="shared" si="53"/>
        <v>0</v>
      </c>
      <c r="M107" s="47">
        <f t="shared" si="53"/>
        <v>0</v>
      </c>
      <c r="N107" s="47">
        <f t="shared" si="53"/>
        <v>0</v>
      </c>
      <c r="O107" s="47">
        <f t="shared" si="53"/>
        <v>5200000</v>
      </c>
    </row>
    <row r="108" spans="1:15" s="3" customFormat="1" ht="21" customHeight="1">
      <c r="A108" s="11"/>
      <c r="B108" s="11">
        <v>92601</v>
      </c>
      <c r="C108" s="11" t="s">
        <v>28</v>
      </c>
      <c r="D108" s="11"/>
      <c r="E108" s="79"/>
      <c r="F108" s="79"/>
      <c r="G108" s="14">
        <f t="shared" si="47"/>
        <v>5400000</v>
      </c>
      <c r="H108" s="14">
        <v>0</v>
      </c>
      <c r="I108" s="14">
        <f aca="true" t="shared" si="54" ref="I108:N108">I109+I110</f>
        <v>200000</v>
      </c>
      <c r="J108" s="14">
        <f t="shared" si="54"/>
        <v>250000</v>
      </c>
      <c r="K108" s="14">
        <f t="shared" si="54"/>
        <v>4950000</v>
      </c>
      <c r="L108" s="14">
        <f t="shared" si="54"/>
        <v>0</v>
      </c>
      <c r="M108" s="14">
        <f t="shared" si="54"/>
        <v>0</v>
      </c>
      <c r="N108" s="14">
        <f t="shared" si="54"/>
        <v>0</v>
      </c>
      <c r="O108" s="44">
        <f t="shared" si="49"/>
        <v>5200000</v>
      </c>
    </row>
    <row r="109" spans="1:15" s="18" customFormat="1" ht="33.75" customHeight="1">
      <c r="A109" s="12">
        <v>28</v>
      </c>
      <c r="B109" s="12"/>
      <c r="C109" s="12" t="s">
        <v>14</v>
      </c>
      <c r="D109" s="13" t="s">
        <v>35</v>
      </c>
      <c r="E109" s="80">
        <v>2011</v>
      </c>
      <c r="F109" s="80">
        <v>2013</v>
      </c>
      <c r="G109" s="14">
        <f t="shared" si="47"/>
        <v>4250000</v>
      </c>
      <c r="H109" s="9">
        <v>0</v>
      </c>
      <c r="I109" s="9">
        <f>200000-150000</f>
        <v>50000</v>
      </c>
      <c r="J109" s="9">
        <v>50000</v>
      </c>
      <c r="K109" s="9">
        <v>4150000</v>
      </c>
      <c r="L109" s="9">
        <v>0</v>
      </c>
      <c r="M109" s="9">
        <v>0</v>
      </c>
      <c r="N109" s="9">
        <v>0</v>
      </c>
      <c r="O109" s="44">
        <f t="shared" si="49"/>
        <v>4200000</v>
      </c>
    </row>
    <row r="110" spans="1:15" s="18" customFormat="1" ht="39" customHeight="1">
      <c r="A110" s="12">
        <v>29</v>
      </c>
      <c r="B110" s="39"/>
      <c r="C110" s="40" t="s">
        <v>57</v>
      </c>
      <c r="D110" s="13" t="s">
        <v>35</v>
      </c>
      <c r="E110" s="80">
        <v>2011</v>
      </c>
      <c r="F110" s="80">
        <v>2013</v>
      </c>
      <c r="G110" s="14">
        <f t="shared" si="47"/>
        <v>1150000</v>
      </c>
      <c r="H110" s="9">
        <v>0</v>
      </c>
      <c r="I110" s="9">
        <v>150000</v>
      </c>
      <c r="J110" s="9">
        <v>200000</v>
      </c>
      <c r="K110" s="9">
        <v>800000</v>
      </c>
      <c r="L110" s="9">
        <v>0</v>
      </c>
      <c r="M110" s="9">
        <v>0</v>
      </c>
      <c r="N110" s="9">
        <v>0</v>
      </c>
      <c r="O110" s="44">
        <f t="shared" si="49"/>
        <v>1000000</v>
      </c>
    </row>
    <row r="111" spans="1:15" s="38" customFormat="1" ht="27" customHeight="1">
      <c r="A111" s="98" t="s">
        <v>42</v>
      </c>
      <c r="B111" s="99"/>
      <c r="C111" s="100"/>
      <c r="D111" s="20"/>
      <c r="E111" s="81"/>
      <c r="F111" s="81"/>
      <c r="G111" s="24">
        <f>H111+I111+J111+K111+L111+M111+N111</f>
        <v>2670000</v>
      </c>
      <c r="H111" s="24">
        <v>0</v>
      </c>
      <c r="I111" s="24">
        <f aca="true" t="shared" si="55" ref="I111:O111">I112</f>
        <v>180000</v>
      </c>
      <c r="J111" s="24">
        <f t="shared" si="55"/>
        <v>650000</v>
      </c>
      <c r="K111" s="24">
        <f t="shared" si="55"/>
        <v>630000</v>
      </c>
      <c r="L111" s="24">
        <f t="shared" si="55"/>
        <v>580000</v>
      </c>
      <c r="M111" s="42">
        <f t="shared" si="55"/>
        <v>530000</v>
      </c>
      <c r="N111" s="42">
        <f t="shared" si="55"/>
        <v>100000</v>
      </c>
      <c r="O111" s="42">
        <f t="shared" si="55"/>
        <v>2490000</v>
      </c>
    </row>
    <row r="112" spans="1:15" s="18" customFormat="1" ht="17.25" customHeight="1">
      <c r="A112" s="8"/>
      <c r="B112" s="8"/>
      <c r="C112" s="8" t="s">
        <v>2</v>
      </c>
      <c r="D112" s="8"/>
      <c r="E112" s="80"/>
      <c r="F112" s="80"/>
      <c r="G112" s="14">
        <f>H112+I112+J112+K112+L112+M112+N112</f>
        <v>2670000</v>
      </c>
      <c r="H112" s="9">
        <v>0</v>
      </c>
      <c r="I112" s="9">
        <f aca="true" t="shared" si="56" ref="I112:N112">I113+I114</f>
        <v>180000</v>
      </c>
      <c r="J112" s="9">
        <f t="shared" si="56"/>
        <v>650000</v>
      </c>
      <c r="K112" s="9">
        <f t="shared" si="56"/>
        <v>630000</v>
      </c>
      <c r="L112" s="9">
        <f t="shared" si="56"/>
        <v>580000</v>
      </c>
      <c r="M112" s="9">
        <f t="shared" si="56"/>
        <v>530000</v>
      </c>
      <c r="N112" s="9">
        <f t="shared" si="56"/>
        <v>100000</v>
      </c>
      <c r="O112" s="44">
        <f t="shared" si="49"/>
        <v>2490000</v>
      </c>
    </row>
    <row r="113" spans="1:15" s="18" customFormat="1" ht="50.25" customHeight="1">
      <c r="A113" s="48">
        <v>1</v>
      </c>
      <c r="B113" s="48"/>
      <c r="C113" s="49" t="s">
        <v>64</v>
      </c>
      <c r="D113" s="50" t="s">
        <v>35</v>
      </c>
      <c r="E113" s="88">
        <v>2011</v>
      </c>
      <c r="F113" s="88">
        <v>2015</v>
      </c>
      <c r="G113" s="51">
        <f>H113+I113+J113+K113+L113+M113</f>
        <v>1307500</v>
      </c>
      <c r="H113" s="52">
        <v>0</v>
      </c>
      <c r="I113" s="52">
        <f>390000-292500</f>
        <v>97500</v>
      </c>
      <c r="J113" s="52">
        <v>330000</v>
      </c>
      <c r="K113" s="52">
        <v>320000</v>
      </c>
      <c r="L113" s="52">
        <v>300000</v>
      </c>
      <c r="M113" s="52">
        <v>260000</v>
      </c>
      <c r="N113" s="52">
        <v>0</v>
      </c>
      <c r="O113" s="44">
        <f t="shared" si="49"/>
        <v>1210000</v>
      </c>
    </row>
    <row r="114" spans="1:15" s="57" customFormat="1" ht="50.25" customHeight="1">
      <c r="A114" s="8">
        <v>2</v>
      </c>
      <c r="B114" s="8"/>
      <c r="C114" s="15" t="s">
        <v>66</v>
      </c>
      <c r="D114" s="13" t="s">
        <v>35</v>
      </c>
      <c r="E114" s="80">
        <v>2011</v>
      </c>
      <c r="F114" s="80">
        <v>2016</v>
      </c>
      <c r="G114" s="14">
        <f>H114+I114+J114+K114+L114+M114+N114</f>
        <v>1362500</v>
      </c>
      <c r="H114" s="9">
        <v>0</v>
      </c>
      <c r="I114" s="9">
        <f>220000-137500</f>
        <v>82500</v>
      </c>
      <c r="J114" s="9">
        <v>320000</v>
      </c>
      <c r="K114" s="9">
        <v>310000</v>
      </c>
      <c r="L114" s="9">
        <v>280000</v>
      </c>
      <c r="M114" s="9">
        <v>270000</v>
      </c>
      <c r="N114" s="9">
        <v>100000</v>
      </c>
      <c r="O114" s="44">
        <f t="shared" si="49"/>
        <v>1280000</v>
      </c>
    </row>
    <row r="115" spans="1:15" s="38" customFormat="1" ht="55.5" customHeight="1">
      <c r="A115" s="122" t="s">
        <v>67</v>
      </c>
      <c r="B115" s="123"/>
      <c r="C115" s="124"/>
      <c r="D115" s="53"/>
      <c r="E115" s="89"/>
      <c r="F115" s="89"/>
      <c r="G115" s="54">
        <f aca="true" t="shared" si="57" ref="G115:G129">H115+I115+J115+K115+L115+M115</f>
        <v>33198392</v>
      </c>
      <c r="H115" s="55">
        <f aca="true" t="shared" si="58" ref="H115:O115">H116</f>
        <v>7564568</v>
      </c>
      <c r="I115" s="55">
        <f t="shared" si="58"/>
        <v>7922000</v>
      </c>
      <c r="J115" s="55">
        <f t="shared" si="58"/>
        <v>7966824</v>
      </c>
      <c r="K115" s="55">
        <f t="shared" si="58"/>
        <v>8190000</v>
      </c>
      <c r="L115" s="55">
        <f t="shared" si="58"/>
        <v>1020000</v>
      </c>
      <c r="M115" s="56">
        <f t="shared" si="58"/>
        <v>535000</v>
      </c>
      <c r="N115" s="56">
        <f t="shared" si="58"/>
        <v>0</v>
      </c>
      <c r="O115" s="56">
        <f t="shared" si="58"/>
        <v>17711824</v>
      </c>
    </row>
    <row r="116" spans="1:15" s="18" customFormat="1" ht="20.25" customHeight="1">
      <c r="A116" s="17"/>
      <c r="B116" s="23"/>
      <c r="C116" s="8" t="s">
        <v>2</v>
      </c>
      <c r="D116" s="15"/>
      <c r="E116" s="80"/>
      <c r="F116" s="80"/>
      <c r="G116" s="9">
        <f>G117+G120+G122+G125</f>
        <v>33198392</v>
      </c>
      <c r="H116" s="9">
        <f aca="true" t="shared" si="59" ref="H116:M116">H117+H120+H122+H125</f>
        <v>7564568</v>
      </c>
      <c r="I116" s="9">
        <f t="shared" si="59"/>
        <v>7922000</v>
      </c>
      <c r="J116" s="9">
        <f t="shared" si="59"/>
        <v>7966824</v>
      </c>
      <c r="K116" s="9">
        <f t="shared" si="59"/>
        <v>8190000</v>
      </c>
      <c r="L116" s="9">
        <f t="shared" si="59"/>
        <v>1020000</v>
      </c>
      <c r="M116" s="9">
        <f t="shared" si="59"/>
        <v>535000</v>
      </c>
      <c r="N116" s="45">
        <f>N117+N120+N122+N125</f>
        <v>0</v>
      </c>
      <c r="O116" s="44">
        <f>G116-H116-I116</f>
        <v>17711824</v>
      </c>
    </row>
    <row r="117" spans="1:15" s="27" customFormat="1" ht="20.25" customHeight="1">
      <c r="A117" s="120">
        <v>600</v>
      </c>
      <c r="B117" s="121"/>
      <c r="C117" s="25" t="s">
        <v>43</v>
      </c>
      <c r="D117" s="37"/>
      <c r="E117" s="76"/>
      <c r="F117" s="76"/>
      <c r="G117" s="26">
        <f t="shared" si="57"/>
        <v>9764002</v>
      </c>
      <c r="H117" s="26">
        <f>H118+H119</f>
        <v>2520002</v>
      </c>
      <c r="I117" s="26">
        <f aca="true" t="shared" si="60" ref="I117:O117">I118+I119</f>
        <v>3594000</v>
      </c>
      <c r="J117" s="26">
        <f t="shared" si="60"/>
        <v>1650000</v>
      </c>
      <c r="K117" s="26">
        <f t="shared" si="60"/>
        <v>2000000</v>
      </c>
      <c r="L117" s="26">
        <f t="shared" si="60"/>
        <v>0</v>
      </c>
      <c r="M117" s="26">
        <f t="shared" si="60"/>
        <v>0</v>
      </c>
      <c r="N117" s="26">
        <f t="shared" si="60"/>
        <v>0</v>
      </c>
      <c r="O117" s="26">
        <f t="shared" si="60"/>
        <v>3650000</v>
      </c>
    </row>
    <row r="118" spans="1:15" s="59" customFormat="1" ht="27.75" customHeight="1">
      <c r="A118" s="60"/>
      <c r="B118" s="19">
        <v>60016</v>
      </c>
      <c r="C118" s="8" t="s">
        <v>44</v>
      </c>
      <c r="D118" s="13" t="s">
        <v>35</v>
      </c>
      <c r="E118" s="80"/>
      <c r="F118" s="80"/>
      <c r="G118" s="14">
        <f t="shared" si="57"/>
        <v>3429004</v>
      </c>
      <c r="H118" s="9">
        <v>974004</v>
      </c>
      <c r="I118" s="9">
        <f>605000+2000000-1600000</f>
        <v>1005000</v>
      </c>
      <c r="J118" s="9">
        <v>450000</v>
      </c>
      <c r="K118" s="9">
        <v>1000000</v>
      </c>
      <c r="L118" s="9">
        <v>0</v>
      </c>
      <c r="M118" s="9">
        <v>0</v>
      </c>
      <c r="N118" s="9">
        <v>0</v>
      </c>
      <c r="O118" s="44">
        <f t="shared" si="49"/>
        <v>1450000</v>
      </c>
    </row>
    <row r="119" spans="1:15" s="18" customFormat="1" ht="30.75" customHeight="1">
      <c r="A119" s="17"/>
      <c r="B119" s="19">
        <v>60015</v>
      </c>
      <c r="C119" s="8" t="s">
        <v>45</v>
      </c>
      <c r="D119" s="13" t="s">
        <v>35</v>
      </c>
      <c r="E119" s="80"/>
      <c r="F119" s="80"/>
      <c r="G119" s="14">
        <f t="shared" si="57"/>
        <v>6334998</v>
      </c>
      <c r="H119" s="9">
        <v>1545998</v>
      </c>
      <c r="I119" s="9">
        <f>589000+2000000</f>
        <v>2589000</v>
      </c>
      <c r="J119" s="9">
        <v>1200000</v>
      </c>
      <c r="K119" s="9">
        <v>1000000</v>
      </c>
      <c r="L119" s="9">
        <v>0</v>
      </c>
      <c r="M119" s="9">
        <v>0</v>
      </c>
      <c r="N119" s="9">
        <v>0</v>
      </c>
      <c r="O119" s="44">
        <f t="shared" si="49"/>
        <v>2200000</v>
      </c>
    </row>
    <row r="120" spans="1:15" s="27" customFormat="1" ht="31.5" customHeight="1">
      <c r="A120" s="104">
        <v>750</v>
      </c>
      <c r="B120" s="104"/>
      <c r="C120" s="25" t="s">
        <v>47</v>
      </c>
      <c r="D120" s="37"/>
      <c r="E120" s="76"/>
      <c r="F120" s="76"/>
      <c r="G120" s="26">
        <f t="shared" si="57"/>
        <v>3249568</v>
      </c>
      <c r="H120" s="26">
        <f>H121</f>
        <v>739568</v>
      </c>
      <c r="I120" s="26">
        <f aca="true" t="shared" si="61" ref="I120:O120">I121</f>
        <v>470000</v>
      </c>
      <c r="J120" s="26">
        <f t="shared" si="61"/>
        <v>485000</v>
      </c>
      <c r="K120" s="26">
        <f t="shared" si="61"/>
        <v>500000</v>
      </c>
      <c r="L120" s="26">
        <f t="shared" si="61"/>
        <v>520000</v>
      </c>
      <c r="M120" s="26">
        <f t="shared" si="61"/>
        <v>535000</v>
      </c>
      <c r="N120" s="26">
        <f t="shared" si="61"/>
        <v>0</v>
      </c>
      <c r="O120" s="26">
        <f t="shared" si="61"/>
        <v>2040000</v>
      </c>
    </row>
    <row r="121" spans="1:15" s="18" customFormat="1" ht="31.5" customHeight="1">
      <c r="A121" s="8"/>
      <c r="B121" s="8">
        <v>75023</v>
      </c>
      <c r="C121" s="8" t="s">
        <v>48</v>
      </c>
      <c r="D121" s="13" t="s">
        <v>35</v>
      </c>
      <c r="E121" s="80"/>
      <c r="F121" s="80"/>
      <c r="G121" s="14">
        <f t="shared" si="57"/>
        <v>3249568</v>
      </c>
      <c r="H121" s="9">
        <v>739568</v>
      </c>
      <c r="I121" s="9">
        <v>470000</v>
      </c>
      <c r="J121" s="9">
        <v>485000</v>
      </c>
      <c r="K121" s="9">
        <v>500000</v>
      </c>
      <c r="L121" s="9">
        <v>520000</v>
      </c>
      <c r="M121" s="9">
        <v>535000</v>
      </c>
      <c r="N121" s="9">
        <v>0</v>
      </c>
      <c r="O121" s="44">
        <f t="shared" si="49"/>
        <v>2040000</v>
      </c>
    </row>
    <row r="122" spans="1:15" s="27" customFormat="1" ht="30.75" customHeight="1">
      <c r="A122" s="118">
        <v>852</v>
      </c>
      <c r="B122" s="119"/>
      <c r="C122" s="25" t="s">
        <v>46</v>
      </c>
      <c r="D122" s="37"/>
      <c r="E122" s="76"/>
      <c r="F122" s="76"/>
      <c r="G122" s="26">
        <f t="shared" si="57"/>
        <v>1704000</v>
      </c>
      <c r="H122" s="26">
        <f aca="true" t="shared" si="62" ref="H122:M122">H123+H124</f>
        <v>430000</v>
      </c>
      <c r="I122" s="26">
        <f t="shared" si="62"/>
        <v>298000</v>
      </c>
      <c r="J122" s="26">
        <f t="shared" si="62"/>
        <v>486000</v>
      </c>
      <c r="K122" s="26">
        <f t="shared" si="62"/>
        <v>490000</v>
      </c>
      <c r="L122" s="26">
        <f t="shared" si="62"/>
        <v>0</v>
      </c>
      <c r="M122" s="26">
        <f t="shared" si="62"/>
        <v>0</v>
      </c>
      <c r="N122" s="47">
        <f>N123+N124</f>
        <v>0</v>
      </c>
      <c r="O122" s="47">
        <f>O123+O124</f>
        <v>976000</v>
      </c>
    </row>
    <row r="123" spans="1:15" s="18" customFormat="1" ht="31.5" customHeight="1">
      <c r="A123" s="8"/>
      <c r="B123" s="8">
        <v>85201</v>
      </c>
      <c r="C123" s="8" t="s">
        <v>49</v>
      </c>
      <c r="D123" s="13" t="s">
        <v>35</v>
      </c>
      <c r="E123" s="80"/>
      <c r="F123" s="80"/>
      <c r="G123" s="14">
        <f t="shared" si="57"/>
        <v>964000</v>
      </c>
      <c r="H123" s="9">
        <v>250000</v>
      </c>
      <c r="I123" s="9">
        <v>138000</v>
      </c>
      <c r="J123" s="9">
        <v>286000</v>
      </c>
      <c r="K123" s="9">
        <v>290000</v>
      </c>
      <c r="L123" s="9">
        <v>0</v>
      </c>
      <c r="M123" s="9">
        <v>0</v>
      </c>
      <c r="N123" s="9">
        <v>0</v>
      </c>
      <c r="O123" s="44">
        <f t="shared" si="49"/>
        <v>576000</v>
      </c>
    </row>
    <row r="124" spans="1:15" s="18" customFormat="1" ht="31.5" customHeight="1">
      <c r="A124" s="8"/>
      <c r="B124" s="8">
        <v>85204</v>
      </c>
      <c r="C124" s="8" t="s">
        <v>50</v>
      </c>
      <c r="D124" s="13" t="s">
        <v>35</v>
      </c>
      <c r="E124" s="80"/>
      <c r="F124" s="80"/>
      <c r="G124" s="14">
        <f t="shared" si="57"/>
        <v>740000</v>
      </c>
      <c r="H124" s="9">
        <v>180000</v>
      </c>
      <c r="I124" s="9">
        <v>160000</v>
      </c>
      <c r="J124" s="9">
        <v>200000</v>
      </c>
      <c r="K124" s="9">
        <v>200000</v>
      </c>
      <c r="L124" s="9">
        <v>0</v>
      </c>
      <c r="M124" s="9">
        <v>0</v>
      </c>
      <c r="N124" s="9">
        <v>0</v>
      </c>
      <c r="O124" s="44">
        <f t="shared" si="49"/>
        <v>400000</v>
      </c>
    </row>
    <row r="125" spans="1:15" s="27" customFormat="1" ht="31.5" customHeight="1">
      <c r="A125" s="118">
        <v>900</v>
      </c>
      <c r="B125" s="119"/>
      <c r="C125" s="25" t="s">
        <v>51</v>
      </c>
      <c r="D125" s="37"/>
      <c r="E125" s="76"/>
      <c r="F125" s="76"/>
      <c r="G125" s="26">
        <f t="shared" si="57"/>
        <v>18480822</v>
      </c>
      <c r="H125" s="26">
        <f>H126+H127+H128+H129</f>
        <v>3874998</v>
      </c>
      <c r="I125" s="26">
        <f aca="true" t="shared" si="63" ref="I125:O125">I126+I127+I128+I129</f>
        <v>3560000</v>
      </c>
      <c r="J125" s="26">
        <f t="shared" si="63"/>
        <v>5345824</v>
      </c>
      <c r="K125" s="26">
        <f t="shared" si="63"/>
        <v>5200000</v>
      </c>
      <c r="L125" s="26">
        <f t="shared" si="63"/>
        <v>500000</v>
      </c>
      <c r="M125" s="26">
        <f t="shared" si="63"/>
        <v>0</v>
      </c>
      <c r="N125" s="26">
        <f t="shared" si="63"/>
        <v>0</v>
      </c>
      <c r="O125" s="26">
        <f t="shared" si="63"/>
        <v>11045824</v>
      </c>
    </row>
    <row r="126" spans="1:15" s="18" customFormat="1" ht="31.5" customHeight="1">
      <c r="A126" s="8"/>
      <c r="B126" s="8">
        <v>90003</v>
      </c>
      <c r="C126" s="8" t="s">
        <v>52</v>
      </c>
      <c r="D126" s="13" t="s">
        <v>35</v>
      </c>
      <c r="E126" s="80"/>
      <c r="F126" s="80"/>
      <c r="G126" s="14">
        <f t="shared" si="57"/>
        <v>7819943</v>
      </c>
      <c r="H126" s="9">
        <v>1999943</v>
      </c>
      <c r="I126" s="9">
        <v>1800000</v>
      </c>
      <c r="J126" s="9">
        <v>2020000</v>
      </c>
      <c r="K126" s="9">
        <v>2000000</v>
      </c>
      <c r="L126" s="9">
        <v>0</v>
      </c>
      <c r="M126" s="45">
        <v>0</v>
      </c>
      <c r="N126" s="45">
        <v>0</v>
      </c>
      <c r="O126" s="44">
        <f t="shared" si="49"/>
        <v>4020000</v>
      </c>
    </row>
    <row r="127" spans="1:15" s="18" customFormat="1" ht="31.5" customHeight="1">
      <c r="A127" s="8"/>
      <c r="B127" s="8">
        <v>90004</v>
      </c>
      <c r="C127" s="8" t="s">
        <v>53</v>
      </c>
      <c r="D127" s="13" t="s">
        <v>35</v>
      </c>
      <c r="E127" s="80"/>
      <c r="F127" s="80"/>
      <c r="G127" s="14">
        <f t="shared" si="57"/>
        <v>4377980</v>
      </c>
      <c r="H127" s="9">
        <v>1252156</v>
      </c>
      <c r="I127" s="9">
        <v>1050000</v>
      </c>
      <c r="J127" s="9">
        <v>1075824</v>
      </c>
      <c r="K127" s="9">
        <v>1000000</v>
      </c>
      <c r="L127" s="9"/>
      <c r="M127" s="45">
        <v>0</v>
      </c>
      <c r="N127" s="45">
        <v>0</v>
      </c>
      <c r="O127" s="44">
        <f t="shared" si="49"/>
        <v>2075824</v>
      </c>
    </row>
    <row r="128" spans="1:15" s="18" customFormat="1" ht="31.5" customHeight="1">
      <c r="A128" s="8"/>
      <c r="B128" s="8">
        <v>90013</v>
      </c>
      <c r="C128" s="8" t="s">
        <v>54</v>
      </c>
      <c r="D128" s="13" t="s">
        <v>35</v>
      </c>
      <c r="E128" s="80"/>
      <c r="F128" s="80"/>
      <c r="G128" s="14">
        <f t="shared" si="57"/>
        <v>1082899</v>
      </c>
      <c r="H128" s="9">
        <v>222899</v>
      </c>
      <c r="I128" s="9">
        <v>260000</v>
      </c>
      <c r="J128" s="9">
        <v>300000</v>
      </c>
      <c r="K128" s="9">
        <v>300000</v>
      </c>
      <c r="L128" s="9">
        <v>0</v>
      </c>
      <c r="M128" s="45">
        <v>0</v>
      </c>
      <c r="N128" s="45">
        <v>0</v>
      </c>
      <c r="O128" s="44">
        <f>G128-H128-I128</f>
        <v>600000</v>
      </c>
    </row>
    <row r="129" spans="1:15" s="18" customFormat="1" ht="31.5" customHeight="1">
      <c r="A129" s="8"/>
      <c r="B129" s="8">
        <v>90015</v>
      </c>
      <c r="C129" s="8" t="s">
        <v>55</v>
      </c>
      <c r="D129" s="13" t="s">
        <v>35</v>
      </c>
      <c r="E129" s="80"/>
      <c r="F129" s="80"/>
      <c r="G129" s="14">
        <f t="shared" si="57"/>
        <v>5200000</v>
      </c>
      <c r="H129" s="9">
        <v>400000</v>
      </c>
      <c r="I129" s="9">
        <v>450000</v>
      </c>
      <c r="J129" s="9">
        <v>1950000</v>
      </c>
      <c r="K129" s="9">
        <v>1900000</v>
      </c>
      <c r="L129" s="9">
        <v>500000</v>
      </c>
      <c r="M129" s="45">
        <v>0</v>
      </c>
      <c r="N129" s="45">
        <v>0</v>
      </c>
      <c r="O129" s="44">
        <f>G129-H129-I129</f>
        <v>4350000</v>
      </c>
    </row>
  </sheetData>
  <sheetProtection/>
  <mergeCells count="35">
    <mergeCell ref="A99:B99"/>
    <mergeCell ref="A14:C14"/>
    <mergeCell ref="A70:B70"/>
    <mergeCell ref="A67:C67"/>
    <mergeCell ref="A68:C68"/>
    <mergeCell ref="A29:B29"/>
    <mergeCell ref="A15:B15"/>
    <mergeCell ref="A60:B60"/>
    <mergeCell ref="A94:B94"/>
    <mergeCell ref="A125:B125"/>
    <mergeCell ref="A117:B117"/>
    <mergeCell ref="A115:C115"/>
    <mergeCell ref="A107:B107"/>
    <mergeCell ref="A111:C111"/>
    <mergeCell ref="A102:B102"/>
    <mergeCell ref="A120:B120"/>
    <mergeCell ref="A122:B122"/>
    <mergeCell ref="A2:B2"/>
    <mergeCell ref="A9:C9"/>
    <mergeCell ref="A10:C10"/>
    <mergeCell ref="A3:O3"/>
    <mergeCell ref="G4:G5"/>
    <mergeCell ref="E4:F4"/>
    <mergeCell ref="A4:A5"/>
    <mergeCell ref="B4:B5"/>
    <mergeCell ref="A6:C6"/>
    <mergeCell ref="M2:N2"/>
    <mergeCell ref="J4:N4"/>
    <mergeCell ref="D4:D5"/>
    <mergeCell ref="A69:C69"/>
    <mergeCell ref="A12:C12"/>
    <mergeCell ref="A11:C11"/>
    <mergeCell ref="A13:C13"/>
    <mergeCell ref="C4:C5"/>
    <mergeCell ref="A22:B22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0" r:id="rId1"/>
  <rowBreaks count="4" manualBreakCount="4">
    <brk id="32" max="14" man="1"/>
    <brk id="61" max="14" man="1"/>
    <brk id="86" max="14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2012-01-17T17:20:25Z</cp:lastPrinted>
  <dcterms:created xsi:type="dcterms:W3CDTF">2010-09-20T10:00:17Z</dcterms:created>
  <dcterms:modified xsi:type="dcterms:W3CDTF">2012-01-19T12:28:50Z</dcterms:modified>
  <cp:category/>
  <cp:version/>
  <cp:contentType/>
  <cp:contentStatus/>
  <cp:revision>1</cp:revision>
</cp:coreProperties>
</file>