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'Arkusz1'!$A$1:$O$77</definedName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<sst xmlns="http://schemas.openxmlformats.org/spreadsheetml/2006/main" count="120" uniqueCount="80">
  <si>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</si>
  <si>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</si>
  <si>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</si>
  <si>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</si>
  <si>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</si>
  <si>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</si>
  <si>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</si>
  <si>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</si>
  <si>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</si>
  <si>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</si>
  <si>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</si>
  <si>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 xml:space="preserve">Rozbudowa i modernizacja budynku Przedszkola Nr 8 przy ul. S. Rybickiego 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</si>
  <si>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</si>
  <si>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</si>
  <si>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</si>
  <si>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</si>
  <si>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</si>
  <si>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</si>
  <si>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</si>
  <si>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</si>
  <si>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</si>
  <si>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</si>
  <si>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</si>
  <si>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</si>
  <si>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</si>
  <si>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</si>
  <si>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</si>
  <si>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</si>
  <si>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</si>
  <si>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</si>
  <si>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</si>
  <si>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Przebudowa i budowa ul.Armii Krajowej (od ul.Łowickiej do ul. M. Skłodowskiej-Curie)</t>
  </si>
  <si>
    <t>Budowa ścieżki pieszo rowerowej wzdłuż rzeki Łupii od ul. Prymasowskiej do ul. Rzecznej oraz przebudowa ul. Podrzecznej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</si>
  <si>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</si>
  <si>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</si>
  <si>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</si>
  <si>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Przebudowa istniejącej sieci drogowej - Most na rzece Łupii w ul.1 Maja</t>
  </si>
  <si>
    <t xml:space="preserve">Zagospodarowanie przestrzenne obszaru ojętego ochroną konserwatorską  - Trakt Dworcowy 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</si>
  <si>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</si>
  <si>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</si>
  <si>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</si>
  <si>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</si>
  <si>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</si>
  <si>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</si>
  <si>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</si>
  <si>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</si>
  <si>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</si>
  <si>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Edukacyjna opieka wychowawcza</t>
  </si>
  <si>
    <t>Specjalne ośrodki szkolno-wychowacze</t>
  </si>
  <si>
    <t>Specjalny Ośrodek Szkolno-Wychowawczy</t>
  </si>
  <si>
    <t>C) Gwarancje i poręczenia udzielane przez jednostki samorządu terytorialnego (razem)</t>
  </si>
  <si>
    <t>Budowa obiektów służących rehabilitacji osób niepełnosprawnych. (Budowa stajni)</t>
  </si>
  <si>
    <t>D) umowy, których realizacja w roku budżetowym i w latach następnych jest niezbędna dla zapewnienia ciągłości działania jednostki i których płatności przypadają w okresie dłuższym niż rok;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</si>
  <si>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</si>
  <si>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</si>
  <si>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</si>
  <si>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</si>
  <si>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</si>
  <si>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</si>
  <si>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</si>
  <si>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</si>
  <si>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</si>
  <si>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</si>
  <si>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</si>
  <si>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</si>
  <si>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</si>
  <si>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Budowa obwodnicy zachodniej miasta Skierniewice odc. od ul.Łowickiej do ul. Sierakowickiej</t>
  </si>
  <si>
    <t>Kultura fizyczna</t>
  </si>
  <si>
    <t>Rozbudowa stadionu przy ulicy Nowobielańskiej (opracowanie dokumentacji i realizacja prac: budowa budynku administracyjno - socjalnego)</t>
  </si>
  <si>
    <t>Załącznik nr 2</t>
  </si>
  <si>
    <t>Przebudowa ulicy Moniuszki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</si>
  <si>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</si>
  <si>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</si>
  <si>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</si>
  <si>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</si>
  <si>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</si>
  <si>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>Wykaz przedsięwzięć w latach 2011-2016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</si>
  <si>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</si>
  <si>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</si>
  <si>
    <t>Umowa poręczenia Nr 1/2011 z 17 maja 2011 r. kredytu długoterminowego na zakup sześciu sztuk autobusów niskopodłogowych dla Miejskiego Zakładu Komunikacji sp. z o.o w Skierniewicach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</si>
</sst>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wrapText="1" shrinkToFit="1"/>
    </xf>
    <xf numFmtId="0" fontId="7" fillId="0" borderId="13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 wrapText="1"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6" fillId="37" borderId="10" xfId="0" applyNumberFormat="1" applyFont="1" applyFill="1" applyBorder="1" applyAlignment="1" applyProtection="1">
      <alignment/>
      <protection/>
    </xf>
    <xf numFmtId="4" fontId="7" fillId="37" borderId="10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7" fillId="38" borderId="10" xfId="0" applyNumberFormat="1" applyFont="1" applyFill="1" applyBorder="1" applyAlignment="1" applyProtection="1">
      <alignment/>
      <protection/>
    </xf>
    <xf numFmtId="4" fontId="7" fillId="39" borderId="10" xfId="0" applyNumberFormat="1" applyFont="1" applyFill="1" applyBorder="1" applyAlignment="1" applyProtection="1">
      <alignment/>
      <protection/>
    </xf>
    <xf numFmtId="4" fontId="6" fillId="39" borderId="1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33" borderId="14" xfId="0" applyNumberFormat="1" applyFont="1" applyFill="1" applyBorder="1" applyAlignment="1" applyProtection="1">
      <alignment wrapText="1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" fontId="6" fillId="38" borderId="14" xfId="0" applyNumberFormat="1" applyFont="1" applyFill="1" applyBorder="1" applyAlignment="1" applyProtection="1">
      <alignment/>
      <protection/>
    </xf>
    <xf numFmtId="0" fontId="7" fillId="34" borderId="13" xfId="0" applyNumberFormat="1" applyFont="1" applyFill="1" applyBorder="1" applyAlignment="1" applyProtection="1">
      <alignment wrapText="1"/>
      <protection/>
    </xf>
    <xf numFmtId="0" fontId="6" fillId="34" borderId="13" xfId="0" applyNumberFormat="1" applyFont="1" applyFill="1" applyBorder="1" applyAlignment="1" applyProtection="1">
      <alignment/>
      <protection/>
    </xf>
    <xf numFmtId="4" fontId="6" fillId="34" borderId="13" xfId="0" applyNumberFormat="1" applyFont="1" applyFill="1" applyBorder="1" applyAlignment="1" applyProtection="1">
      <alignment/>
      <protection/>
    </xf>
    <xf numFmtId="4" fontId="7" fillId="34" borderId="13" xfId="0" applyNumberFormat="1" applyFont="1" applyFill="1" applyBorder="1" applyAlignment="1" applyProtection="1">
      <alignment/>
      <protection/>
    </xf>
    <xf numFmtId="4" fontId="7" fillId="37" borderId="13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5" fillId="33" borderId="1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wrapText="1" shrinkToFit="1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2" xfId="0" applyNumberFormat="1" applyFont="1" applyFill="1" applyBorder="1" applyAlignment="1" applyProtection="1">
      <alignment horizontal="center"/>
      <protection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5" xfId="0" applyNumberFormat="1" applyFont="1" applyFill="1" applyBorder="1" applyAlignment="1" applyProtection="1">
      <alignment horizontal="left" wrapText="1"/>
      <protection/>
    </xf>
    <xf numFmtId="0" fontId="6" fillId="34" borderId="12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5" xfId="0" applyNumberFormat="1" applyFont="1" applyFill="1" applyBorder="1" applyAlignment="1" applyProtection="1">
      <alignment horizontal="left"/>
      <protection/>
    </xf>
    <xf numFmtId="0" fontId="7" fillId="34" borderId="12" xfId="0" applyNumberFormat="1" applyFont="1" applyFill="1" applyBorder="1" applyAlignment="1" applyProtection="1">
      <alignment horizontal="left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2" xfId="0" applyFont="1" applyFill="1" applyBorder="1" applyAlignment="1">
      <alignment horizontal="center" wrapText="1" shrinkToFit="1"/>
    </xf>
    <xf numFmtId="0" fontId="6" fillId="34" borderId="16" xfId="0" applyNumberFormat="1" applyFont="1" applyFill="1" applyBorder="1" applyAlignment="1" applyProtection="1">
      <alignment wrapText="1" shrinkToFit="1"/>
      <protection/>
    </xf>
    <xf numFmtId="0" fontId="1" fillId="34" borderId="17" xfId="0" applyFont="1" applyFill="1" applyBorder="1" applyAlignment="1">
      <alignment wrapText="1" shrinkToFit="1"/>
    </xf>
    <xf numFmtId="0" fontId="1" fillId="34" borderId="18" xfId="0" applyFont="1" applyFill="1" applyBorder="1" applyAlignment="1">
      <alignment wrapText="1" shrinkToFit="1"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5" xfId="0" applyNumberFormat="1" applyFont="1" applyFill="1" applyBorder="1" applyAlignment="1" applyProtection="1">
      <alignment horizontal="left"/>
      <protection/>
    </xf>
    <xf numFmtId="0" fontId="8" fillId="36" borderId="12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Normal="75" zoomScaleSheetLayoutView="100" zoomScalePageLayoutView="0" workbookViewId="0" topLeftCell="D1">
      <pane ySplit="7" topLeftCell="A8" activePane="bottomLeft" state="frozen"/>
      <selection pane="topLeft" activeCell="A1" sqref="A1"/>
      <selection pane="bottomLeft" activeCell="M1" sqref="M1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1.28125" style="1" customWidth="1"/>
    <col min="5" max="5" width="6.851562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2.0039062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14" ht="12.75">
      <c r="A1" s="93" t="s">
        <v>69</v>
      </c>
      <c r="B1" s="93"/>
      <c r="M1" s="4"/>
      <c r="N1" s="4"/>
    </row>
    <row r="2" spans="1:15" ht="30" customHeight="1">
      <c r="A2" s="99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47.25" customHeight="1">
      <c r="A3" s="102" t="s">
        <v>5</v>
      </c>
      <c r="B3" s="88" t="s">
        <v>22</v>
      </c>
      <c r="C3" s="101" t="s">
        <v>7</v>
      </c>
      <c r="D3" s="101" t="s">
        <v>9</v>
      </c>
      <c r="E3" s="101" t="s">
        <v>30</v>
      </c>
      <c r="F3" s="101"/>
      <c r="G3" s="101" t="s">
        <v>10</v>
      </c>
      <c r="H3" s="11" t="s">
        <v>74</v>
      </c>
      <c r="I3" s="103" t="s">
        <v>0</v>
      </c>
      <c r="J3" s="104"/>
      <c r="K3" s="104"/>
      <c r="L3" s="104"/>
      <c r="M3" s="104"/>
      <c r="N3" s="105"/>
      <c r="O3" s="6" t="s">
        <v>3</v>
      </c>
    </row>
    <row r="4" spans="1:15" ht="16.5" customHeight="1">
      <c r="A4" s="102"/>
      <c r="B4" s="89"/>
      <c r="C4" s="102"/>
      <c r="D4" s="102"/>
      <c r="E4" s="5" t="s">
        <v>6</v>
      </c>
      <c r="F4" s="5" t="s">
        <v>8</v>
      </c>
      <c r="G4" s="101"/>
      <c r="H4" s="6" t="s">
        <v>75</v>
      </c>
      <c r="I4" s="5">
        <v>2011</v>
      </c>
      <c r="J4" s="5">
        <v>2012</v>
      </c>
      <c r="K4" s="5">
        <v>2013</v>
      </c>
      <c r="L4" s="5">
        <v>2014</v>
      </c>
      <c r="M4" s="5">
        <v>2015</v>
      </c>
      <c r="N4" s="5">
        <v>2016</v>
      </c>
      <c r="O4" s="7"/>
    </row>
    <row r="5" spans="1:15" s="39" customFormat="1" ht="18" customHeight="1">
      <c r="A5" s="90" t="s">
        <v>4</v>
      </c>
      <c r="B5" s="91"/>
      <c r="C5" s="92"/>
      <c r="D5" s="35"/>
      <c r="E5" s="35"/>
      <c r="F5" s="35"/>
      <c r="G5" s="36">
        <f>H5+I5+J5+K5+L5+M5+N5</f>
        <v>257391092.35</v>
      </c>
      <c r="H5" s="36">
        <f aca="true" t="shared" si="0" ref="H5:N5">H6+H7</f>
        <v>28406228.31</v>
      </c>
      <c r="I5" s="36">
        <f t="shared" si="0"/>
        <v>36112516.33</v>
      </c>
      <c r="J5" s="36">
        <f t="shared" si="0"/>
        <v>95848224.38</v>
      </c>
      <c r="K5" s="36">
        <f t="shared" si="0"/>
        <v>63366069.620000005</v>
      </c>
      <c r="L5" s="36">
        <f t="shared" si="0"/>
        <v>28276346.11</v>
      </c>
      <c r="M5" s="36">
        <f t="shared" si="0"/>
        <v>5281707.6</v>
      </c>
      <c r="N5" s="36">
        <f t="shared" si="0"/>
        <v>100000</v>
      </c>
      <c r="O5" s="36">
        <f>G5-H5</f>
        <v>228984864.04</v>
      </c>
    </row>
    <row r="6" spans="1:15" s="40" customFormat="1" ht="17.25" customHeight="1">
      <c r="A6" s="37"/>
      <c r="B6" s="37"/>
      <c r="C6" s="37" t="s">
        <v>2</v>
      </c>
      <c r="D6" s="37"/>
      <c r="E6" s="37"/>
      <c r="F6" s="37"/>
      <c r="G6" s="36">
        <f>H6+I6+J6+K6+L6+M6+N6</f>
        <v>28326518</v>
      </c>
      <c r="H6" s="38">
        <f>H9+H22+H60+H64</f>
        <v>7564568</v>
      </c>
      <c r="I6" s="38">
        <f aca="true" t="shared" si="1" ref="I6:N6">I9+I60+I64</f>
        <v>8473434</v>
      </c>
      <c r="J6" s="38">
        <f t="shared" si="1"/>
        <v>10448516</v>
      </c>
      <c r="K6" s="38">
        <f t="shared" si="1"/>
        <v>630000</v>
      </c>
      <c r="L6" s="38">
        <f t="shared" si="1"/>
        <v>580000</v>
      </c>
      <c r="M6" s="38">
        <f t="shared" si="1"/>
        <v>530000</v>
      </c>
      <c r="N6" s="38">
        <f t="shared" si="1"/>
        <v>100000</v>
      </c>
      <c r="O6" s="36">
        <f aca="true" t="shared" si="2" ref="O6:O70">G6-H6</f>
        <v>20761950</v>
      </c>
    </row>
    <row r="7" spans="1:15" s="40" customFormat="1" ht="17.25" customHeight="1">
      <c r="A7" s="37"/>
      <c r="B7" s="37"/>
      <c r="C7" s="37" t="s">
        <v>1</v>
      </c>
      <c r="D7" s="37"/>
      <c r="E7" s="37"/>
      <c r="F7" s="37"/>
      <c r="G7" s="36">
        <f aca="true" t="shared" si="3" ref="G7:G38">H7+I7+J7+K7+L7+M7</f>
        <v>229064574.35</v>
      </c>
      <c r="H7" s="38">
        <f aca="true" t="shared" si="4" ref="H7:N7">H10</f>
        <v>20841660.31</v>
      </c>
      <c r="I7" s="38">
        <f t="shared" si="4"/>
        <v>27639082.33</v>
      </c>
      <c r="J7" s="38">
        <f t="shared" si="4"/>
        <v>85399708.38</v>
      </c>
      <c r="K7" s="38">
        <f t="shared" si="4"/>
        <v>62736069.620000005</v>
      </c>
      <c r="L7" s="38">
        <f t="shared" si="4"/>
        <v>27696346.11</v>
      </c>
      <c r="M7" s="38">
        <f t="shared" si="4"/>
        <v>4751707.6</v>
      </c>
      <c r="N7" s="38">
        <f t="shared" si="4"/>
        <v>0</v>
      </c>
      <c r="O7" s="36">
        <f t="shared" si="2"/>
        <v>208222914.04</v>
      </c>
    </row>
    <row r="8" spans="1:15" ht="16.5" customHeight="1">
      <c r="A8" s="94" t="s">
        <v>42</v>
      </c>
      <c r="B8" s="95"/>
      <c r="C8" s="96"/>
      <c r="D8" s="8"/>
      <c r="E8" s="8"/>
      <c r="F8" s="8"/>
      <c r="G8" s="18">
        <f t="shared" si="3"/>
        <v>229064574.35</v>
      </c>
      <c r="H8" s="18">
        <f>H10+H9</f>
        <v>20841660.31</v>
      </c>
      <c r="I8" s="18">
        <f aca="true" t="shared" si="5" ref="I8:N8">I9+I10</f>
        <v>27639082.33</v>
      </c>
      <c r="J8" s="18">
        <f t="shared" si="5"/>
        <v>85399708.38</v>
      </c>
      <c r="K8" s="18">
        <f t="shared" si="5"/>
        <v>62736069.620000005</v>
      </c>
      <c r="L8" s="18">
        <f t="shared" si="5"/>
        <v>27696346.11</v>
      </c>
      <c r="M8" s="52">
        <f t="shared" si="5"/>
        <v>4751707.6</v>
      </c>
      <c r="N8" s="52">
        <f t="shared" si="5"/>
        <v>0</v>
      </c>
      <c r="O8" s="52">
        <f t="shared" si="2"/>
        <v>208222914.04</v>
      </c>
    </row>
    <row r="9" spans="1:15" s="22" customFormat="1" ht="17.25" customHeight="1">
      <c r="A9" s="76" t="s">
        <v>43</v>
      </c>
      <c r="B9" s="97"/>
      <c r="C9" s="98"/>
      <c r="D9" s="9"/>
      <c r="E9" s="9"/>
      <c r="F9" s="9"/>
      <c r="G9" s="18">
        <f t="shared" si="3"/>
        <v>0</v>
      </c>
      <c r="H9" s="10">
        <v>0</v>
      </c>
      <c r="I9" s="10">
        <f aca="true" t="shared" si="6" ref="I9:N9">I22</f>
        <v>0</v>
      </c>
      <c r="J9" s="10">
        <f t="shared" si="6"/>
        <v>0</v>
      </c>
      <c r="K9" s="10">
        <f t="shared" si="6"/>
        <v>0</v>
      </c>
      <c r="L9" s="10">
        <f t="shared" si="6"/>
        <v>0</v>
      </c>
      <c r="M9" s="53">
        <f t="shared" si="6"/>
        <v>0</v>
      </c>
      <c r="N9" s="53">
        <f t="shared" si="6"/>
        <v>0</v>
      </c>
      <c r="O9" s="52">
        <f t="shared" si="2"/>
        <v>0</v>
      </c>
    </row>
    <row r="10" spans="1:15" s="22" customFormat="1" ht="19.5" customHeight="1">
      <c r="A10" s="76" t="s">
        <v>44</v>
      </c>
      <c r="B10" s="77"/>
      <c r="C10" s="78"/>
      <c r="D10" s="9"/>
      <c r="E10" s="9"/>
      <c r="F10" s="9"/>
      <c r="G10" s="18">
        <f t="shared" si="3"/>
        <v>229064574.35</v>
      </c>
      <c r="H10" s="10">
        <f aca="true" t="shared" si="7" ref="H10:N10">H13+H23</f>
        <v>20841660.31</v>
      </c>
      <c r="I10" s="10">
        <f t="shared" si="7"/>
        <v>27639082.33</v>
      </c>
      <c r="J10" s="10">
        <f t="shared" si="7"/>
        <v>85399708.38</v>
      </c>
      <c r="K10" s="10">
        <f t="shared" si="7"/>
        <v>62736069.620000005</v>
      </c>
      <c r="L10" s="10">
        <f t="shared" si="7"/>
        <v>27696346.11</v>
      </c>
      <c r="M10" s="53">
        <f t="shared" si="7"/>
        <v>4751707.6</v>
      </c>
      <c r="N10" s="53">
        <f t="shared" si="7"/>
        <v>0</v>
      </c>
      <c r="O10" s="52">
        <f t="shared" si="2"/>
        <v>208222914.04</v>
      </c>
    </row>
    <row r="11" spans="1:15" s="43" customFormat="1" ht="44.25" customHeight="1">
      <c r="A11" s="73" t="s">
        <v>45</v>
      </c>
      <c r="B11" s="74"/>
      <c r="C11" s="75"/>
      <c r="D11" s="27"/>
      <c r="E11" s="27"/>
      <c r="F11" s="27"/>
      <c r="G11" s="31">
        <f t="shared" si="3"/>
        <v>29619413.35</v>
      </c>
      <c r="H11" s="31">
        <f>16434651.82-3261828.37</f>
        <v>13172823.45</v>
      </c>
      <c r="I11" s="31">
        <f aca="true" t="shared" si="8" ref="I11:N11">I14</f>
        <v>13029352.33</v>
      </c>
      <c r="J11" s="31">
        <f t="shared" si="8"/>
        <v>3417237.57</v>
      </c>
      <c r="K11" s="31">
        <f t="shared" si="8"/>
        <v>0</v>
      </c>
      <c r="L11" s="31">
        <f t="shared" si="8"/>
        <v>0</v>
      </c>
      <c r="M11" s="31">
        <f t="shared" si="8"/>
        <v>0</v>
      </c>
      <c r="N11" s="31">
        <f t="shared" si="8"/>
        <v>0</v>
      </c>
      <c r="O11" s="50">
        <f t="shared" si="2"/>
        <v>16446589.900000002</v>
      </c>
    </row>
    <row r="12" spans="1:15" s="43" customFormat="1" ht="19.5" customHeight="1">
      <c r="A12" s="79" t="s">
        <v>43</v>
      </c>
      <c r="B12" s="80"/>
      <c r="C12" s="81"/>
      <c r="D12" s="29"/>
      <c r="E12" s="29"/>
      <c r="F12" s="29"/>
      <c r="G12" s="31">
        <f t="shared" si="3"/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50">
        <f t="shared" si="2"/>
        <v>0</v>
      </c>
    </row>
    <row r="13" spans="1:15" s="43" customFormat="1" ht="17.25" customHeight="1">
      <c r="A13" s="79" t="s">
        <v>44</v>
      </c>
      <c r="B13" s="80"/>
      <c r="C13" s="81"/>
      <c r="D13" s="29"/>
      <c r="E13" s="29"/>
      <c r="F13" s="29"/>
      <c r="G13" s="31">
        <f t="shared" si="3"/>
        <v>29619413.35</v>
      </c>
      <c r="H13" s="28">
        <f aca="true" t="shared" si="9" ref="H13:H18">16434651.82-3261828.37</f>
        <v>13172823.45</v>
      </c>
      <c r="I13" s="28">
        <f aca="true" t="shared" si="10" ref="I13:N13">I16</f>
        <v>13029352.33</v>
      </c>
      <c r="J13" s="28">
        <f t="shared" si="10"/>
        <v>3417237.57</v>
      </c>
      <c r="K13" s="28">
        <f t="shared" si="10"/>
        <v>0</v>
      </c>
      <c r="L13" s="28">
        <f t="shared" si="10"/>
        <v>0</v>
      </c>
      <c r="M13" s="28">
        <f t="shared" si="10"/>
        <v>0</v>
      </c>
      <c r="N13" s="28">
        <f t="shared" si="10"/>
        <v>0</v>
      </c>
      <c r="O13" s="50">
        <f t="shared" si="2"/>
        <v>16446589.900000002</v>
      </c>
    </row>
    <row r="14" spans="1:15" s="34" customFormat="1" ht="24.75" customHeight="1">
      <c r="A14" s="87">
        <v>700</v>
      </c>
      <c r="B14" s="87"/>
      <c r="C14" s="32" t="s">
        <v>34</v>
      </c>
      <c r="D14" s="32"/>
      <c r="E14" s="32"/>
      <c r="F14" s="32"/>
      <c r="G14" s="33">
        <f t="shared" si="3"/>
        <v>29619413.35</v>
      </c>
      <c r="H14" s="33">
        <f t="shared" si="9"/>
        <v>13172823.45</v>
      </c>
      <c r="I14" s="33">
        <f aca="true" t="shared" si="11" ref="I14:N15">I15</f>
        <v>13029352.33</v>
      </c>
      <c r="J14" s="33">
        <f t="shared" si="11"/>
        <v>3417237.57</v>
      </c>
      <c r="K14" s="33">
        <f t="shared" si="11"/>
        <v>0</v>
      </c>
      <c r="L14" s="55">
        <f t="shared" si="11"/>
        <v>0</v>
      </c>
      <c r="M14" s="55">
        <f t="shared" si="11"/>
        <v>0</v>
      </c>
      <c r="N14" s="55">
        <f t="shared" si="11"/>
        <v>0</v>
      </c>
      <c r="O14" s="55">
        <f t="shared" si="2"/>
        <v>16446589.900000002</v>
      </c>
    </row>
    <row r="15" spans="1:15" s="34" customFormat="1" ht="24.75" customHeight="1">
      <c r="A15" s="32"/>
      <c r="B15" s="32">
        <v>70005</v>
      </c>
      <c r="C15" s="32" t="s">
        <v>35</v>
      </c>
      <c r="D15" s="32"/>
      <c r="E15" s="32"/>
      <c r="F15" s="32"/>
      <c r="G15" s="33">
        <f t="shared" si="3"/>
        <v>29619413.35</v>
      </c>
      <c r="H15" s="33">
        <f t="shared" si="9"/>
        <v>13172823.45</v>
      </c>
      <c r="I15" s="33">
        <f t="shared" si="11"/>
        <v>13029352.33</v>
      </c>
      <c r="J15" s="33">
        <f t="shared" si="11"/>
        <v>3417237.57</v>
      </c>
      <c r="K15" s="33">
        <f t="shared" si="11"/>
        <v>0</v>
      </c>
      <c r="L15" s="55">
        <f t="shared" si="11"/>
        <v>0</v>
      </c>
      <c r="M15" s="55">
        <f t="shared" si="11"/>
        <v>0</v>
      </c>
      <c r="N15" s="55">
        <f t="shared" si="11"/>
        <v>0</v>
      </c>
      <c r="O15" s="55">
        <f t="shared" si="2"/>
        <v>16446589.900000002</v>
      </c>
    </row>
    <row r="16" spans="1:15" s="22" customFormat="1" ht="24.75" customHeight="1">
      <c r="A16" s="13"/>
      <c r="B16" s="13"/>
      <c r="C16" s="9" t="str">
        <f>C18</f>
        <v>- wydatki majątkowe</v>
      </c>
      <c r="D16" s="13"/>
      <c r="E16" s="13"/>
      <c r="F16" s="13"/>
      <c r="G16" s="33">
        <f t="shared" si="3"/>
        <v>29619413.35</v>
      </c>
      <c r="H16" s="49">
        <f t="shared" si="9"/>
        <v>13172823.45</v>
      </c>
      <c r="I16" s="49">
        <f aca="true" t="shared" si="12" ref="I16:O16">I19+I20</f>
        <v>13029352.33</v>
      </c>
      <c r="J16" s="49">
        <f t="shared" si="12"/>
        <v>3417237.57</v>
      </c>
      <c r="K16" s="49">
        <f t="shared" si="12"/>
        <v>0</v>
      </c>
      <c r="L16" s="54">
        <f t="shared" si="12"/>
        <v>0</v>
      </c>
      <c r="M16" s="54">
        <f t="shared" si="12"/>
        <v>0</v>
      </c>
      <c r="N16" s="54">
        <f t="shared" si="12"/>
        <v>0</v>
      </c>
      <c r="O16" s="54">
        <f t="shared" si="12"/>
        <v>16446589.899999999</v>
      </c>
    </row>
    <row r="17" spans="1:15" s="2" customFormat="1" ht="52.5" customHeight="1">
      <c r="A17" s="13">
        <v>1</v>
      </c>
      <c r="B17" s="13"/>
      <c r="C17" s="14" t="s">
        <v>33</v>
      </c>
      <c r="D17" s="14" t="s">
        <v>40</v>
      </c>
      <c r="E17" s="13">
        <v>2007</v>
      </c>
      <c r="F17" s="13">
        <v>2012</v>
      </c>
      <c r="G17" s="18">
        <f t="shared" si="3"/>
        <v>29619413.35</v>
      </c>
      <c r="H17" s="10">
        <f t="shared" si="9"/>
        <v>13172823.45</v>
      </c>
      <c r="I17" s="10">
        <f aca="true" t="shared" si="13" ref="I17:N17">I18</f>
        <v>13029352.33</v>
      </c>
      <c r="J17" s="10">
        <f t="shared" si="13"/>
        <v>3417237.57</v>
      </c>
      <c r="K17" s="10">
        <f t="shared" si="13"/>
        <v>0</v>
      </c>
      <c r="L17" s="10">
        <f t="shared" si="13"/>
        <v>0</v>
      </c>
      <c r="M17" s="53">
        <f t="shared" si="13"/>
        <v>0</v>
      </c>
      <c r="N17" s="53">
        <f t="shared" si="13"/>
        <v>0</v>
      </c>
      <c r="O17" s="52">
        <f>G17-H17</f>
        <v>16446589.900000002</v>
      </c>
    </row>
    <row r="18" spans="1:15" s="22" customFormat="1" ht="24" customHeight="1">
      <c r="A18" s="9"/>
      <c r="B18" s="9"/>
      <c r="C18" s="9" t="s">
        <v>1</v>
      </c>
      <c r="D18" s="19"/>
      <c r="E18" s="9"/>
      <c r="F18" s="9"/>
      <c r="G18" s="18">
        <f t="shared" si="3"/>
        <v>29619413.35</v>
      </c>
      <c r="H18" s="10">
        <f t="shared" si="9"/>
        <v>13172823.45</v>
      </c>
      <c r="I18" s="10">
        <f aca="true" t="shared" si="14" ref="I18:N18">I19+I20</f>
        <v>13029352.33</v>
      </c>
      <c r="J18" s="10">
        <f t="shared" si="14"/>
        <v>3417237.57</v>
      </c>
      <c r="K18" s="10">
        <f t="shared" si="14"/>
        <v>0</v>
      </c>
      <c r="L18" s="10">
        <f t="shared" si="14"/>
        <v>0</v>
      </c>
      <c r="M18" s="53">
        <f t="shared" si="14"/>
        <v>0</v>
      </c>
      <c r="N18" s="53">
        <f t="shared" si="14"/>
        <v>0</v>
      </c>
      <c r="O18" s="52">
        <f t="shared" si="2"/>
        <v>16446589.900000002</v>
      </c>
    </row>
    <row r="19" spans="1:15" s="22" customFormat="1" ht="22.5" customHeight="1">
      <c r="A19" s="13"/>
      <c r="B19" s="13"/>
      <c r="C19" s="14" t="s">
        <v>72</v>
      </c>
      <c r="D19" s="13"/>
      <c r="E19" s="13"/>
      <c r="F19" s="13"/>
      <c r="G19" s="18">
        <f t="shared" si="3"/>
        <v>12178163.349999998</v>
      </c>
      <c r="H19" s="10">
        <f>6506519.56-1755512.1-361814.44</f>
        <v>4389193.019999999</v>
      </c>
      <c r="I19" s="10">
        <f>4357220.97+2359865.65</f>
        <v>6717086.619999999</v>
      </c>
      <c r="J19" s="10">
        <f>1314422.82-242539.11</f>
        <v>1071883.71</v>
      </c>
      <c r="K19" s="10">
        <v>0</v>
      </c>
      <c r="L19" s="10">
        <v>0</v>
      </c>
      <c r="M19" s="53">
        <v>0</v>
      </c>
      <c r="N19" s="53">
        <v>0</v>
      </c>
      <c r="O19" s="52">
        <f t="shared" si="2"/>
        <v>7788970.329999999</v>
      </c>
    </row>
    <row r="20" spans="1:15" s="22" customFormat="1" ht="22.5" customHeight="1">
      <c r="A20" s="13"/>
      <c r="B20" s="13"/>
      <c r="C20" s="14" t="s">
        <v>73</v>
      </c>
      <c r="D20" s="13"/>
      <c r="E20" s="13"/>
      <c r="F20" s="13"/>
      <c r="G20" s="18">
        <f t="shared" si="3"/>
        <v>17441250</v>
      </c>
      <c r="H20" s="10">
        <f>9928132.26-1144501.83</f>
        <v>8783630.43</v>
      </c>
      <c r="I20" s="10">
        <f>5167763.9+1144501.81</f>
        <v>6312265.710000001</v>
      </c>
      <c r="J20" s="10">
        <f>2345353.84+0.02</f>
        <v>2345353.86</v>
      </c>
      <c r="K20" s="10">
        <v>0</v>
      </c>
      <c r="L20" s="10">
        <v>0</v>
      </c>
      <c r="M20" s="53">
        <v>0</v>
      </c>
      <c r="N20" s="53">
        <v>0</v>
      </c>
      <c r="O20" s="52">
        <f t="shared" si="2"/>
        <v>8657619.57</v>
      </c>
    </row>
    <row r="21" spans="1:15" s="42" customFormat="1" ht="31.5" customHeight="1">
      <c r="A21" s="73" t="s">
        <v>46</v>
      </c>
      <c r="B21" s="74"/>
      <c r="C21" s="75"/>
      <c r="D21" s="27"/>
      <c r="E21" s="27"/>
      <c r="F21" s="27"/>
      <c r="G21" s="31">
        <f t="shared" si="3"/>
        <v>199445161.00000003</v>
      </c>
      <c r="H21" s="31">
        <v>7668836.86</v>
      </c>
      <c r="I21" s="31">
        <f aca="true" t="shared" si="15" ref="I21:N21">I22+I23</f>
        <v>14609730</v>
      </c>
      <c r="J21" s="31">
        <f t="shared" si="15"/>
        <v>81982470.81</v>
      </c>
      <c r="K21" s="31">
        <f t="shared" si="15"/>
        <v>62736069.620000005</v>
      </c>
      <c r="L21" s="31">
        <f t="shared" si="15"/>
        <v>27696346.11</v>
      </c>
      <c r="M21" s="50">
        <f t="shared" si="15"/>
        <v>4751707.6</v>
      </c>
      <c r="N21" s="50">
        <f t="shared" si="15"/>
        <v>0</v>
      </c>
      <c r="O21" s="50">
        <f t="shared" si="2"/>
        <v>191776324.14000002</v>
      </c>
    </row>
    <row r="22" spans="1:15" s="43" customFormat="1" ht="21" customHeight="1">
      <c r="A22" s="79" t="s">
        <v>43</v>
      </c>
      <c r="B22" s="80"/>
      <c r="C22" s="81"/>
      <c r="D22" s="29"/>
      <c r="E22" s="29"/>
      <c r="F22" s="29"/>
      <c r="G22" s="31">
        <f t="shared" si="3"/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51">
        <v>0</v>
      </c>
      <c r="N22" s="51">
        <v>0</v>
      </c>
      <c r="O22" s="50">
        <f t="shared" si="2"/>
        <v>0</v>
      </c>
    </row>
    <row r="23" spans="1:15" s="43" customFormat="1" ht="21" customHeight="1">
      <c r="A23" s="79" t="s">
        <v>44</v>
      </c>
      <c r="B23" s="80"/>
      <c r="C23" s="81"/>
      <c r="D23" s="29"/>
      <c r="E23" s="29"/>
      <c r="F23" s="29"/>
      <c r="G23" s="31">
        <f t="shared" si="3"/>
        <v>199445161.00000003</v>
      </c>
      <c r="H23" s="28">
        <v>7668836.86</v>
      </c>
      <c r="I23" s="28">
        <f aca="true" t="shared" si="16" ref="I23:N23">I24+I38+I43+I46+I49+I55</f>
        <v>14609730</v>
      </c>
      <c r="J23" s="28">
        <f t="shared" si="16"/>
        <v>81982470.81</v>
      </c>
      <c r="K23" s="28">
        <f t="shared" si="16"/>
        <v>62736069.620000005</v>
      </c>
      <c r="L23" s="28">
        <f t="shared" si="16"/>
        <v>27696346.11</v>
      </c>
      <c r="M23" s="51">
        <f t="shared" si="16"/>
        <v>4751707.6</v>
      </c>
      <c r="N23" s="51">
        <f t="shared" si="16"/>
        <v>0</v>
      </c>
      <c r="O23" s="50">
        <f t="shared" si="2"/>
        <v>191776324.14000002</v>
      </c>
    </row>
    <row r="24" spans="1:15" s="44" customFormat="1" ht="19.5" customHeight="1">
      <c r="A24" s="71">
        <v>600</v>
      </c>
      <c r="B24" s="72"/>
      <c r="C24" s="32" t="s">
        <v>23</v>
      </c>
      <c r="D24" s="32"/>
      <c r="E24" s="32"/>
      <c r="F24" s="32"/>
      <c r="G24" s="33">
        <f t="shared" si="3"/>
        <v>140164661</v>
      </c>
      <c r="H24" s="33">
        <v>6109422.65</v>
      </c>
      <c r="I24" s="33">
        <f aca="true" t="shared" si="17" ref="I24:N24">I25+I32</f>
        <v>7517970</v>
      </c>
      <c r="J24" s="33">
        <f t="shared" si="17"/>
        <v>59688370.809999995</v>
      </c>
      <c r="K24" s="33">
        <f t="shared" si="17"/>
        <v>47532551.43000001</v>
      </c>
      <c r="L24" s="55">
        <f t="shared" si="17"/>
        <v>19316346.11</v>
      </c>
      <c r="M24" s="55">
        <f t="shared" si="17"/>
        <v>0</v>
      </c>
      <c r="N24" s="55">
        <f t="shared" si="17"/>
        <v>0</v>
      </c>
      <c r="O24" s="55">
        <f t="shared" si="2"/>
        <v>134055238.35</v>
      </c>
    </row>
    <row r="25" spans="1:15" s="3" customFormat="1" ht="22.5" customHeight="1">
      <c r="A25" s="20"/>
      <c r="B25" s="8">
        <v>60015</v>
      </c>
      <c r="C25" s="8" t="s">
        <v>25</v>
      </c>
      <c r="D25" s="8"/>
      <c r="E25" s="8"/>
      <c r="F25" s="8"/>
      <c r="G25" s="18">
        <f t="shared" si="3"/>
        <v>83351236.1</v>
      </c>
      <c r="H25" s="18">
        <v>1703970</v>
      </c>
      <c r="I25" s="18">
        <f aca="true" t="shared" si="18" ref="I25:N25">SUM(I26:I31)</f>
        <v>6217970</v>
      </c>
      <c r="J25" s="18">
        <f t="shared" si="18"/>
        <v>40801217.41</v>
      </c>
      <c r="K25" s="18">
        <f t="shared" si="18"/>
        <v>27633744.69</v>
      </c>
      <c r="L25" s="18">
        <f t="shared" si="18"/>
        <v>6994334</v>
      </c>
      <c r="M25" s="18">
        <f t="shared" si="18"/>
        <v>0</v>
      </c>
      <c r="N25" s="18">
        <f t="shared" si="18"/>
        <v>0</v>
      </c>
      <c r="O25" s="52">
        <f t="shared" si="2"/>
        <v>81647266.1</v>
      </c>
    </row>
    <row r="26" spans="1:15" s="22" customFormat="1" ht="36.75" customHeight="1">
      <c r="A26" s="9">
        <v>1</v>
      </c>
      <c r="B26" s="9"/>
      <c r="C26" s="19" t="s">
        <v>21</v>
      </c>
      <c r="D26" s="19" t="s">
        <v>40</v>
      </c>
      <c r="E26" s="9">
        <v>2008</v>
      </c>
      <c r="F26" s="9">
        <v>2012</v>
      </c>
      <c r="G26" s="18">
        <f t="shared" si="3"/>
        <v>6914760</v>
      </c>
      <c r="H26" s="10">
        <v>14299.59</v>
      </c>
      <c r="I26" s="10">
        <v>1701630</v>
      </c>
      <c r="J26" s="10">
        <v>5198830.41</v>
      </c>
      <c r="K26" s="10">
        <v>0</v>
      </c>
      <c r="L26" s="10">
        <v>0</v>
      </c>
      <c r="M26" s="10">
        <v>0</v>
      </c>
      <c r="N26" s="10">
        <v>0</v>
      </c>
      <c r="O26" s="52">
        <f t="shared" si="2"/>
        <v>6900460.41</v>
      </c>
    </row>
    <row r="27" spans="1:15" s="22" customFormat="1" ht="35.25" customHeight="1">
      <c r="A27" s="9">
        <v>2</v>
      </c>
      <c r="B27" s="9"/>
      <c r="C27" s="19" t="s">
        <v>66</v>
      </c>
      <c r="D27" s="19" t="s">
        <v>40</v>
      </c>
      <c r="E27" s="19">
        <v>2007</v>
      </c>
      <c r="F27" s="9">
        <v>2014</v>
      </c>
      <c r="G27" s="18">
        <f t="shared" si="3"/>
        <v>25672000</v>
      </c>
      <c r="H27" s="10">
        <v>1201876</v>
      </c>
      <c r="I27" s="10">
        <f>8000000-5200000-800000</f>
        <v>2000000</v>
      </c>
      <c r="J27" s="10">
        <v>7000000</v>
      </c>
      <c r="K27" s="10">
        <v>8475790</v>
      </c>
      <c r="L27" s="10">
        <f>6194334+800000</f>
        <v>6994334</v>
      </c>
      <c r="M27" s="10">
        <v>0</v>
      </c>
      <c r="N27" s="10">
        <v>0</v>
      </c>
      <c r="O27" s="52">
        <f t="shared" si="2"/>
        <v>24470124</v>
      </c>
    </row>
    <row r="28" spans="1:15" s="22" customFormat="1" ht="30.75" customHeight="1">
      <c r="A28" s="9">
        <v>3</v>
      </c>
      <c r="B28" s="9"/>
      <c r="C28" s="19" t="s">
        <v>31</v>
      </c>
      <c r="D28" s="19" t="s">
        <v>40</v>
      </c>
      <c r="E28" s="19">
        <v>2011</v>
      </c>
      <c r="F28" s="9">
        <v>2013</v>
      </c>
      <c r="G28" s="18">
        <f t="shared" si="3"/>
        <v>26773137</v>
      </c>
      <c r="H28" s="10">
        <v>0</v>
      </c>
      <c r="I28" s="10">
        <f>1500000-1000000</f>
        <v>500000</v>
      </c>
      <c r="J28" s="10">
        <f>13273137+1000000</f>
        <v>14273137</v>
      </c>
      <c r="K28" s="10">
        <v>12000000</v>
      </c>
      <c r="L28" s="10">
        <v>0</v>
      </c>
      <c r="M28" s="10">
        <v>0</v>
      </c>
      <c r="N28" s="10">
        <v>0</v>
      </c>
      <c r="O28" s="52">
        <f t="shared" si="2"/>
        <v>26773137</v>
      </c>
    </row>
    <row r="29" spans="1:15" s="22" customFormat="1" ht="32.25" customHeight="1">
      <c r="A29" s="9">
        <v>4</v>
      </c>
      <c r="B29" s="9"/>
      <c r="C29" s="19" t="s">
        <v>36</v>
      </c>
      <c r="D29" s="19" t="s">
        <v>40</v>
      </c>
      <c r="E29" s="9">
        <v>2010</v>
      </c>
      <c r="F29" s="9">
        <v>2012</v>
      </c>
      <c r="G29" s="18">
        <f t="shared" si="3"/>
        <v>4500000</v>
      </c>
      <c r="H29" s="10">
        <v>29280</v>
      </c>
      <c r="I29" s="10">
        <v>375000</v>
      </c>
      <c r="J29" s="10">
        <v>4095720</v>
      </c>
      <c r="K29" s="10">
        <v>0</v>
      </c>
      <c r="L29" s="10">
        <v>0</v>
      </c>
      <c r="M29" s="10">
        <v>0</v>
      </c>
      <c r="N29" s="10">
        <v>0</v>
      </c>
      <c r="O29" s="52">
        <f>G29-H29</f>
        <v>4470720</v>
      </c>
    </row>
    <row r="30" spans="1:15" s="22" customFormat="1" ht="37.5" customHeight="1">
      <c r="A30" s="9">
        <v>5</v>
      </c>
      <c r="B30" s="9"/>
      <c r="C30" s="19" t="s">
        <v>16</v>
      </c>
      <c r="D30" s="19" t="s">
        <v>40</v>
      </c>
      <c r="E30" s="9">
        <v>2010</v>
      </c>
      <c r="F30" s="9">
        <v>2012</v>
      </c>
      <c r="G30" s="18">
        <f t="shared" si="3"/>
        <v>750000</v>
      </c>
      <c r="H30" s="10">
        <v>16470</v>
      </c>
      <c r="I30" s="10">
        <v>100000</v>
      </c>
      <c r="J30" s="10">
        <v>633530</v>
      </c>
      <c r="K30" s="10">
        <v>0</v>
      </c>
      <c r="L30" s="10">
        <v>0</v>
      </c>
      <c r="M30" s="10">
        <v>0</v>
      </c>
      <c r="N30" s="10">
        <v>0</v>
      </c>
      <c r="O30" s="52">
        <f t="shared" si="2"/>
        <v>733530</v>
      </c>
    </row>
    <row r="31" spans="1:15" s="22" customFormat="1" ht="28.5" customHeight="1">
      <c r="A31" s="9">
        <v>6</v>
      </c>
      <c r="B31" s="9"/>
      <c r="C31" s="19" t="s">
        <v>37</v>
      </c>
      <c r="D31" s="19" t="s">
        <v>40</v>
      </c>
      <c r="E31" s="9">
        <v>2010</v>
      </c>
      <c r="F31" s="9">
        <v>2013</v>
      </c>
      <c r="G31" s="18">
        <f t="shared" si="3"/>
        <v>18741340</v>
      </c>
      <c r="H31" s="10">
        <v>442045.31</v>
      </c>
      <c r="I31" s="10">
        <f>1200000+341340</f>
        <v>1541340</v>
      </c>
      <c r="J31" s="10">
        <v>9600000</v>
      </c>
      <c r="K31" s="10">
        <v>7157954.69</v>
      </c>
      <c r="L31" s="10">
        <v>0</v>
      </c>
      <c r="M31" s="10">
        <v>0</v>
      </c>
      <c r="N31" s="10">
        <v>0</v>
      </c>
      <c r="O31" s="52">
        <f t="shared" si="2"/>
        <v>18299294.69</v>
      </c>
    </row>
    <row r="32" spans="1:15" s="3" customFormat="1" ht="31.5" customHeight="1">
      <c r="A32" s="24"/>
      <c r="B32" s="25">
        <v>60016</v>
      </c>
      <c r="C32" s="25" t="s">
        <v>24</v>
      </c>
      <c r="D32" s="25"/>
      <c r="E32" s="25"/>
      <c r="F32" s="25"/>
      <c r="G32" s="18">
        <f t="shared" si="3"/>
        <v>56723424</v>
      </c>
      <c r="H32" s="26">
        <v>4315451.75</v>
      </c>
      <c r="I32" s="26">
        <f aca="true" t="shared" si="19" ref="I32:N32">SUM(I33:I37)</f>
        <v>1300000</v>
      </c>
      <c r="J32" s="26">
        <f t="shared" si="19"/>
        <v>18887153.4</v>
      </c>
      <c r="K32" s="26">
        <f t="shared" si="19"/>
        <v>19898806.740000002</v>
      </c>
      <c r="L32" s="26">
        <f t="shared" si="19"/>
        <v>12322012.11</v>
      </c>
      <c r="M32" s="26">
        <f t="shared" si="19"/>
        <v>0</v>
      </c>
      <c r="N32" s="26">
        <f t="shared" si="19"/>
        <v>0</v>
      </c>
      <c r="O32" s="52">
        <f t="shared" si="2"/>
        <v>52407972.25</v>
      </c>
    </row>
    <row r="33" spans="1:15" s="22" customFormat="1" ht="35.25" customHeight="1">
      <c r="A33" s="9">
        <v>7</v>
      </c>
      <c r="B33" s="9"/>
      <c r="C33" s="19" t="s">
        <v>38</v>
      </c>
      <c r="D33" s="19" t="s">
        <v>40</v>
      </c>
      <c r="E33" s="9">
        <v>2007</v>
      </c>
      <c r="F33" s="9">
        <v>2014</v>
      </c>
      <c r="G33" s="18">
        <f t="shared" si="3"/>
        <v>40000000</v>
      </c>
      <c r="H33" s="10">
        <v>4281523.55</v>
      </c>
      <c r="I33" s="10">
        <f>6500000-6000000</f>
        <v>500000</v>
      </c>
      <c r="J33" s="10">
        <v>14050000</v>
      </c>
      <c r="K33" s="10">
        <v>14196464.34</v>
      </c>
      <c r="L33" s="10">
        <v>6972012.11</v>
      </c>
      <c r="M33" s="10">
        <v>0</v>
      </c>
      <c r="N33" s="10">
        <v>0</v>
      </c>
      <c r="O33" s="52">
        <f t="shared" si="2"/>
        <v>35718476.45</v>
      </c>
    </row>
    <row r="34" spans="1:15" s="22" customFormat="1" ht="39.75" customHeight="1">
      <c r="A34" s="9">
        <v>8</v>
      </c>
      <c r="B34" s="9"/>
      <c r="C34" s="19" t="s">
        <v>32</v>
      </c>
      <c r="D34" s="19" t="s">
        <v>40</v>
      </c>
      <c r="E34" s="9">
        <v>2010</v>
      </c>
      <c r="F34" s="9">
        <v>2012</v>
      </c>
      <c r="G34" s="18">
        <f t="shared" si="3"/>
        <v>2200000</v>
      </c>
      <c r="H34" s="10">
        <v>12846.6</v>
      </c>
      <c r="I34" s="10">
        <f>680000-640000</f>
        <v>40000</v>
      </c>
      <c r="J34" s="10">
        <v>2147153.4</v>
      </c>
      <c r="K34" s="10">
        <v>0</v>
      </c>
      <c r="L34" s="10">
        <v>0</v>
      </c>
      <c r="M34" s="10">
        <v>0</v>
      </c>
      <c r="N34" s="10">
        <v>0</v>
      </c>
      <c r="O34" s="52">
        <f t="shared" si="2"/>
        <v>2187153.4</v>
      </c>
    </row>
    <row r="35" spans="1:15" s="22" customFormat="1" ht="30" customHeight="1">
      <c r="A35" s="9">
        <v>9</v>
      </c>
      <c r="B35" s="9"/>
      <c r="C35" s="19" t="s">
        <v>70</v>
      </c>
      <c r="D35" s="19" t="s">
        <v>40</v>
      </c>
      <c r="E35" s="9">
        <v>2011</v>
      </c>
      <c r="F35" s="9">
        <v>2012</v>
      </c>
      <c r="G35" s="18">
        <f t="shared" si="3"/>
        <v>700000</v>
      </c>
      <c r="H35" s="10">
        <v>0</v>
      </c>
      <c r="I35" s="10">
        <v>60000</v>
      </c>
      <c r="J35" s="10">
        <v>640000</v>
      </c>
      <c r="K35" s="10">
        <v>0</v>
      </c>
      <c r="L35" s="10">
        <v>0</v>
      </c>
      <c r="M35" s="10">
        <v>0</v>
      </c>
      <c r="N35" s="10">
        <v>0</v>
      </c>
      <c r="O35" s="52">
        <f t="shared" si="2"/>
        <v>700000</v>
      </c>
    </row>
    <row r="36" spans="1:15" s="22" customFormat="1" ht="28.5" customHeight="1">
      <c r="A36" s="9">
        <v>10</v>
      </c>
      <c r="B36" s="9"/>
      <c r="C36" s="9" t="s">
        <v>39</v>
      </c>
      <c r="D36" s="19" t="s">
        <v>40</v>
      </c>
      <c r="E36" s="9">
        <v>2010</v>
      </c>
      <c r="F36" s="9">
        <v>2013</v>
      </c>
      <c r="G36" s="18">
        <f t="shared" si="3"/>
        <v>1823424</v>
      </c>
      <c r="H36" s="10">
        <v>21081.6</v>
      </c>
      <c r="I36" s="10">
        <v>400000</v>
      </c>
      <c r="J36" s="10">
        <v>700000</v>
      </c>
      <c r="K36" s="10">
        <v>702342.4</v>
      </c>
      <c r="L36" s="10">
        <v>0</v>
      </c>
      <c r="M36" s="10">
        <v>0</v>
      </c>
      <c r="N36" s="10">
        <v>0</v>
      </c>
      <c r="O36" s="52">
        <f t="shared" si="2"/>
        <v>1802342.4</v>
      </c>
    </row>
    <row r="37" spans="1:15" s="22" customFormat="1" ht="28.5" customHeight="1">
      <c r="A37" s="9">
        <v>11</v>
      </c>
      <c r="B37" s="9"/>
      <c r="C37" s="9" t="s">
        <v>17</v>
      </c>
      <c r="D37" s="19" t="s">
        <v>40</v>
      </c>
      <c r="E37" s="9">
        <v>2010</v>
      </c>
      <c r="F37" s="9">
        <v>2014</v>
      </c>
      <c r="G37" s="18">
        <f t="shared" si="3"/>
        <v>12000000</v>
      </c>
      <c r="H37" s="10">
        <v>0</v>
      </c>
      <c r="I37" s="10">
        <f>500000-200000</f>
        <v>300000</v>
      </c>
      <c r="J37" s="10">
        <v>1350000</v>
      </c>
      <c r="K37" s="10">
        <v>5000000</v>
      </c>
      <c r="L37" s="10">
        <f>5150000+200000</f>
        <v>5350000</v>
      </c>
      <c r="M37" s="10">
        <v>0</v>
      </c>
      <c r="N37" s="10">
        <v>0</v>
      </c>
      <c r="O37" s="52">
        <f t="shared" si="2"/>
        <v>12000000</v>
      </c>
    </row>
    <row r="38" spans="1:15" s="44" customFormat="1" ht="24" customHeight="1">
      <c r="A38" s="71">
        <v>801</v>
      </c>
      <c r="B38" s="72"/>
      <c r="C38" s="32" t="s">
        <v>18</v>
      </c>
      <c r="D38" s="32"/>
      <c r="E38" s="32"/>
      <c r="F38" s="32"/>
      <c r="G38" s="33">
        <f t="shared" si="3"/>
        <v>7399999.4</v>
      </c>
      <c r="H38" s="33">
        <v>60975</v>
      </c>
      <c r="I38" s="33">
        <f aca="true" t="shared" si="20" ref="I38:N38">I39</f>
        <v>980000</v>
      </c>
      <c r="J38" s="33">
        <f t="shared" si="20"/>
        <v>4400000</v>
      </c>
      <c r="K38" s="33">
        <f t="shared" si="20"/>
        <v>1959024.4</v>
      </c>
      <c r="L38" s="33">
        <f t="shared" si="20"/>
        <v>0</v>
      </c>
      <c r="M38" s="55">
        <f t="shared" si="20"/>
        <v>0</v>
      </c>
      <c r="N38" s="55">
        <f t="shared" si="20"/>
        <v>0</v>
      </c>
      <c r="O38" s="55">
        <f t="shared" si="2"/>
        <v>7339024.4</v>
      </c>
    </row>
    <row r="39" spans="1:15" s="3" customFormat="1" ht="30.75" customHeight="1">
      <c r="A39" s="12"/>
      <c r="B39" s="12">
        <v>80104</v>
      </c>
      <c r="C39" s="12" t="s">
        <v>26</v>
      </c>
      <c r="D39" s="12"/>
      <c r="E39" s="12"/>
      <c r="F39" s="12"/>
      <c r="G39" s="18">
        <f aca="true" t="shared" si="21" ref="G39:G58">H39+I39+J39+K39+L39+M39</f>
        <v>7399999.4</v>
      </c>
      <c r="H39" s="18">
        <v>60975</v>
      </c>
      <c r="I39" s="18">
        <f aca="true" t="shared" si="22" ref="I39:N39">I40+I41+I42</f>
        <v>980000</v>
      </c>
      <c r="J39" s="18">
        <f t="shared" si="22"/>
        <v>4400000</v>
      </c>
      <c r="K39" s="18">
        <f t="shared" si="22"/>
        <v>1959024.4</v>
      </c>
      <c r="L39" s="18">
        <f t="shared" si="22"/>
        <v>0</v>
      </c>
      <c r="M39" s="18">
        <f t="shared" si="22"/>
        <v>0</v>
      </c>
      <c r="N39" s="18">
        <f t="shared" si="22"/>
        <v>0</v>
      </c>
      <c r="O39" s="52">
        <f t="shared" si="2"/>
        <v>7339024.4</v>
      </c>
    </row>
    <row r="40" spans="1:15" s="22" customFormat="1" ht="27.75" customHeight="1">
      <c r="A40" s="13">
        <v>12</v>
      </c>
      <c r="B40" s="13"/>
      <c r="C40" s="14" t="s">
        <v>11</v>
      </c>
      <c r="D40" s="14" t="s">
        <v>40</v>
      </c>
      <c r="E40" s="13">
        <v>2010</v>
      </c>
      <c r="F40" s="13">
        <v>2012</v>
      </c>
      <c r="G40" s="18">
        <f t="shared" si="21"/>
        <v>2200000</v>
      </c>
      <c r="H40" s="10">
        <v>0</v>
      </c>
      <c r="I40" s="10">
        <f>1200000-500000</f>
        <v>700000</v>
      </c>
      <c r="J40" s="10">
        <f>1000000+500000</f>
        <v>1500000</v>
      </c>
      <c r="K40" s="10">
        <v>0</v>
      </c>
      <c r="L40" s="10">
        <v>0</v>
      </c>
      <c r="M40" s="10">
        <v>0</v>
      </c>
      <c r="N40" s="10">
        <v>0</v>
      </c>
      <c r="O40" s="52">
        <f t="shared" si="2"/>
        <v>2200000</v>
      </c>
    </row>
    <row r="41" spans="1:15" s="22" customFormat="1" ht="30" customHeight="1">
      <c r="A41" s="13">
        <v>13</v>
      </c>
      <c r="B41" s="13"/>
      <c r="C41" s="13" t="s">
        <v>12</v>
      </c>
      <c r="D41" s="14" t="s">
        <v>40</v>
      </c>
      <c r="E41" s="13">
        <v>2010</v>
      </c>
      <c r="F41" s="13">
        <v>2013</v>
      </c>
      <c r="G41" s="18">
        <f t="shared" si="21"/>
        <v>2200000</v>
      </c>
      <c r="H41" s="10">
        <v>60975.6</v>
      </c>
      <c r="I41" s="10">
        <v>200000</v>
      </c>
      <c r="J41" s="10">
        <v>1200000</v>
      </c>
      <c r="K41" s="10">
        <v>739024.4</v>
      </c>
      <c r="L41" s="10">
        <v>0</v>
      </c>
      <c r="M41" s="10">
        <v>0</v>
      </c>
      <c r="N41" s="10">
        <v>0</v>
      </c>
      <c r="O41" s="52">
        <f t="shared" si="2"/>
        <v>2139024.4</v>
      </c>
    </row>
    <row r="42" spans="1:15" s="22" customFormat="1" ht="30" customHeight="1">
      <c r="A42" s="13">
        <v>14</v>
      </c>
      <c r="B42" s="13"/>
      <c r="C42" s="13" t="s">
        <v>13</v>
      </c>
      <c r="D42" s="14" t="s">
        <v>40</v>
      </c>
      <c r="E42" s="13">
        <v>2011</v>
      </c>
      <c r="F42" s="13">
        <v>2013</v>
      </c>
      <c r="G42" s="18">
        <f t="shared" si="21"/>
        <v>3000000</v>
      </c>
      <c r="H42" s="10">
        <v>0</v>
      </c>
      <c r="I42" s="10">
        <v>80000</v>
      </c>
      <c r="J42" s="10">
        <v>1700000</v>
      </c>
      <c r="K42" s="10">
        <v>1220000</v>
      </c>
      <c r="L42" s="10">
        <v>0</v>
      </c>
      <c r="M42" s="10">
        <v>0</v>
      </c>
      <c r="N42" s="10">
        <v>0</v>
      </c>
      <c r="O42" s="52">
        <f t="shared" si="2"/>
        <v>3000000</v>
      </c>
    </row>
    <row r="43" spans="1:15" s="44" customFormat="1" ht="19.5" customHeight="1">
      <c r="A43" s="71">
        <v>852</v>
      </c>
      <c r="B43" s="72"/>
      <c r="C43" s="32" t="s">
        <v>19</v>
      </c>
      <c r="D43" s="32"/>
      <c r="E43" s="32"/>
      <c r="F43" s="32"/>
      <c r="G43" s="33">
        <f t="shared" si="21"/>
        <v>5000000</v>
      </c>
      <c r="H43" s="33">
        <v>7320</v>
      </c>
      <c r="I43" s="33">
        <f aca="true" t="shared" si="23" ref="I43:N44">I44</f>
        <v>700000</v>
      </c>
      <c r="J43" s="33">
        <f t="shared" si="23"/>
        <v>2000000</v>
      </c>
      <c r="K43" s="33">
        <f t="shared" si="23"/>
        <v>2292680</v>
      </c>
      <c r="L43" s="33">
        <f t="shared" si="23"/>
        <v>0</v>
      </c>
      <c r="M43" s="55">
        <f t="shared" si="23"/>
        <v>0</v>
      </c>
      <c r="N43" s="55">
        <f t="shared" si="23"/>
        <v>0</v>
      </c>
      <c r="O43" s="55">
        <f t="shared" si="2"/>
        <v>4992680</v>
      </c>
    </row>
    <row r="44" spans="1:15" s="3" customFormat="1" ht="22.5" customHeight="1">
      <c r="A44" s="12"/>
      <c r="B44" s="12">
        <v>85202</v>
      </c>
      <c r="C44" s="12" t="s">
        <v>27</v>
      </c>
      <c r="D44" s="12"/>
      <c r="E44" s="12"/>
      <c r="F44" s="12"/>
      <c r="G44" s="18">
        <f t="shared" si="21"/>
        <v>5000000</v>
      </c>
      <c r="H44" s="18">
        <v>7320</v>
      </c>
      <c r="I44" s="18">
        <f t="shared" si="23"/>
        <v>700000</v>
      </c>
      <c r="J44" s="18">
        <f t="shared" si="23"/>
        <v>2000000</v>
      </c>
      <c r="K44" s="18">
        <f t="shared" si="23"/>
        <v>2292680</v>
      </c>
      <c r="L44" s="18">
        <f t="shared" si="23"/>
        <v>0</v>
      </c>
      <c r="M44" s="18">
        <f t="shared" si="23"/>
        <v>0</v>
      </c>
      <c r="N44" s="18">
        <f t="shared" si="23"/>
        <v>0</v>
      </c>
      <c r="O44" s="52">
        <f t="shared" si="2"/>
        <v>4992680</v>
      </c>
    </row>
    <row r="45" spans="1:15" s="69" customFormat="1" ht="27.75" customHeight="1">
      <c r="A45" s="68">
        <v>15</v>
      </c>
      <c r="B45" s="68"/>
      <c r="C45" s="13" t="s">
        <v>71</v>
      </c>
      <c r="D45" s="14" t="s">
        <v>40</v>
      </c>
      <c r="E45" s="13">
        <v>2010</v>
      </c>
      <c r="F45" s="13">
        <v>2013</v>
      </c>
      <c r="G45" s="18">
        <f t="shared" si="21"/>
        <v>5000000</v>
      </c>
      <c r="H45" s="10">
        <v>7320</v>
      </c>
      <c r="I45" s="10">
        <f>1000000-300000</f>
        <v>700000</v>
      </c>
      <c r="J45" s="10">
        <v>2000000</v>
      </c>
      <c r="K45" s="10">
        <v>2292680</v>
      </c>
      <c r="L45" s="10">
        <v>0</v>
      </c>
      <c r="M45" s="10">
        <v>0</v>
      </c>
      <c r="N45" s="10">
        <v>0</v>
      </c>
      <c r="O45" s="52">
        <f t="shared" si="2"/>
        <v>4992680</v>
      </c>
    </row>
    <row r="46" spans="1:15" s="41" customFormat="1" ht="30" customHeight="1">
      <c r="A46" s="71">
        <v>854</v>
      </c>
      <c r="B46" s="72"/>
      <c r="C46" s="32" t="s">
        <v>47</v>
      </c>
      <c r="D46" s="45"/>
      <c r="E46" s="32"/>
      <c r="F46" s="32"/>
      <c r="G46" s="33">
        <f t="shared" si="21"/>
        <v>320500</v>
      </c>
      <c r="H46" s="33">
        <v>0</v>
      </c>
      <c r="I46" s="33">
        <f aca="true" t="shared" si="24" ref="I46:N47">I47</f>
        <v>276400</v>
      </c>
      <c r="J46" s="33">
        <f t="shared" si="24"/>
        <v>44100</v>
      </c>
      <c r="K46" s="33">
        <f t="shared" si="24"/>
        <v>0</v>
      </c>
      <c r="L46" s="55">
        <f t="shared" si="24"/>
        <v>0</v>
      </c>
      <c r="M46" s="55">
        <f t="shared" si="24"/>
        <v>0</v>
      </c>
      <c r="N46" s="55">
        <f t="shared" si="24"/>
        <v>0</v>
      </c>
      <c r="O46" s="55">
        <f t="shared" si="2"/>
        <v>320500</v>
      </c>
    </row>
    <row r="47" spans="1:15" ht="30" customHeight="1">
      <c r="A47" s="15"/>
      <c r="B47" s="16">
        <v>85403</v>
      </c>
      <c r="C47" s="8" t="s">
        <v>48</v>
      </c>
      <c r="D47" s="17"/>
      <c r="E47" s="8"/>
      <c r="F47" s="8"/>
      <c r="G47" s="18">
        <f t="shared" si="21"/>
        <v>320500</v>
      </c>
      <c r="H47" s="18">
        <v>0</v>
      </c>
      <c r="I47" s="18">
        <f t="shared" si="24"/>
        <v>276400</v>
      </c>
      <c r="J47" s="18">
        <f t="shared" si="24"/>
        <v>44100</v>
      </c>
      <c r="K47" s="18">
        <f t="shared" si="24"/>
        <v>0</v>
      </c>
      <c r="L47" s="18">
        <f t="shared" si="24"/>
        <v>0</v>
      </c>
      <c r="M47" s="18">
        <f t="shared" si="24"/>
        <v>0</v>
      </c>
      <c r="N47" s="18">
        <f t="shared" si="24"/>
        <v>0</v>
      </c>
      <c r="O47" s="52">
        <f t="shared" si="2"/>
        <v>320500</v>
      </c>
    </row>
    <row r="48" spans="1:15" s="22" customFormat="1" ht="47.25" customHeight="1">
      <c r="A48" s="9">
        <v>16</v>
      </c>
      <c r="B48" s="9"/>
      <c r="C48" s="19" t="s">
        <v>51</v>
      </c>
      <c r="D48" s="19" t="s">
        <v>49</v>
      </c>
      <c r="E48" s="9">
        <v>2011</v>
      </c>
      <c r="F48" s="9">
        <v>2012</v>
      </c>
      <c r="G48" s="18">
        <f t="shared" si="21"/>
        <v>320500</v>
      </c>
      <c r="H48" s="10">
        <v>0</v>
      </c>
      <c r="I48" s="10">
        <v>276400</v>
      </c>
      <c r="J48" s="10">
        <v>44100</v>
      </c>
      <c r="K48" s="10">
        <v>0</v>
      </c>
      <c r="L48" s="10">
        <v>0</v>
      </c>
      <c r="M48" s="10">
        <v>0</v>
      </c>
      <c r="N48" s="10">
        <v>0</v>
      </c>
      <c r="O48" s="52">
        <f t="shared" si="2"/>
        <v>320500</v>
      </c>
    </row>
    <row r="49" spans="1:15" s="44" customFormat="1" ht="19.5" customHeight="1">
      <c r="A49" s="71">
        <v>921</v>
      </c>
      <c r="B49" s="72"/>
      <c r="C49" s="32" t="s">
        <v>20</v>
      </c>
      <c r="D49" s="32"/>
      <c r="E49" s="32"/>
      <c r="F49" s="32"/>
      <c r="G49" s="33">
        <f t="shared" si="21"/>
        <v>41250000</v>
      </c>
      <c r="H49" s="33">
        <v>1581118.61</v>
      </c>
      <c r="I49" s="33">
        <f aca="true" t="shared" si="25" ref="I49:N49">I50</f>
        <v>4935360</v>
      </c>
      <c r="J49" s="33">
        <f t="shared" si="25"/>
        <v>10650000</v>
      </c>
      <c r="K49" s="33">
        <f t="shared" si="25"/>
        <v>10951813.79</v>
      </c>
      <c r="L49" s="33">
        <f t="shared" si="25"/>
        <v>8380000</v>
      </c>
      <c r="M49" s="55">
        <f t="shared" si="25"/>
        <v>4751707.6</v>
      </c>
      <c r="N49" s="55">
        <f t="shared" si="25"/>
        <v>0</v>
      </c>
      <c r="O49" s="55">
        <f t="shared" si="2"/>
        <v>39668881.39</v>
      </c>
    </row>
    <row r="50" spans="1:15" s="3" customFormat="1" ht="20.25" customHeight="1">
      <c r="A50" s="9"/>
      <c r="B50" s="8">
        <v>92120</v>
      </c>
      <c r="C50" s="8" t="s">
        <v>28</v>
      </c>
      <c r="D50" s="8"/>
      <c r="E50" s="8"/>
      <c r="F50" s="8"/>
      <c r="G50" s="18">
        <f t="shared" si="21"/>
        <v>41250000</v>
      </c>
      <c r="H50" s="18">
        <v>1581118.61</v>
      </c>
      <c r="I50" s="18">
        <f aca="true" t="shared" si="26" ref="I50:N50">I51+I52+I53+I54</f>
        <v>4935360</v>
      </c>
      <c r="J50" s="18">
        <f t="shared" si="26"/>
        <v>10650000</v>
      </c>
      <c r="K50" s="18">
        <f t="shared" si="26"/>
        <v>10951813.79</v>
      </c>
      <c r="L50" s="18">
        <f t="shared" si="26"/>
        <v>8380000</v>
      </c>
      <c r="M50" s="18">
        <f t="shared" si="26"/>
        <v>4751707.6</v>
      </c>
      <c r="N50" s="18">
        <f t="shared" si="26"/>
        <v>0</v>
      </c>
      <c r="O50" s="52">
        <f t="shared" si="2"/>
        <v>39668881.39</v>
      </c>
    </row>
    <row r="51" spans="1:15" s="22" customFormat="1" ht="24.75" customHeight="1">
      <c r="A51" s="13">
        <v>17</v>
      </c>
      <c r="B51" s="13"/>
      <c r="C51" s="13" t="s">
        <v>14</v>
      </c>
      <c r="D51" s="14" t="s">
        <v>40</v>
      </c>
      <c r="E51" s="13">
        <v>2007</v>
      </c>
      <c r="F51" s="13">
        <v>2015</v>
      </c>
      <c r="G51" s="18">
        <f t="shared" si="21"/>
        <v>24370000</v>
      </c>
      <c r="H51" s="10">
        <v>1218292.4</v>
      </c>
      <c r="I51" s="10">
        <f>3400000-380000</f>
        <v>3020000</v>
      </c>
      <c r="J51" s="10">
        <v>5000000</v>
      </c>
      <c r="K51" s="10">
        <v>5000000</v>
      </c>
      <c r="L51" s="10">
        <f>5000000+380000</f>
        <v>5380000</v>
      </c>
      <c r="M51" s="10">
        <v>4751707.6</v>
      </c>
      <c r="N51" s="10">
        <v>0</v>
      </c>
      <c r="O51" s="52">
        <f t="shared" si="2"/>
        <v>23151707.6</v>
      </c>
    </row>
    <row r="52" spans="1:15" s="22" customFormat="1" ht="33.75" customHeight="1">
      <c r="A52" s="13">
        <v>18</v>
      </c>
      <c r="B52" s="13"/>
      <c r="C52" s="14" t="s">
        <v>78</v>
      </c>
      <c r="D52" s="14" t="s">
        <v>40</v>
      </c>
      <c r="E52" s="13">
        <v>2010</v>
      </c>
      <c r="F52" s="13">
        <v>2014</v>
      </c>
      <c r="G52" s="18">
        <f t="shared" si="21"/>
        <v>14000000</v>
      </c>
      <c r="H52" s="10">
        <v>48190</v>
      </c>
      <c r="I52" s="10">
        <f>2300000-300000-1000000</f>
        <v>1000000</v>
      </c>
      <c r="J52" s="10">
        <f>3000000+1900000</f>
        <v>4900000</v>
      </c>
      <c r="K52" s="10">
        <f>3000000+2051810</f>
        <v>5051810</v>
      </c>
      <c r="L52" s="10">
        <v>3000000</v>
      </c>
      <c r="M52" s="10">
        <v>0</v>
      </c>
      <c r="N52" s="10">
        <v>0</v>
      </c>
      <c r="O52" s="52">
        <f t="shared" si="2"/>
        <v>13951810</v>
      </c>
    </row>
    <row r="53" spans="1:15" s="22" customFormat="1" ht="30" customHeight="1">
      <c r="A53" s="13">
        <v>19</v>
      </c>
      <c r="B53" s="13"/>
      <c r="C53" s="14" t="s">
        <v>41</v>
      </c>
      <c r="D53" s="14" t="s">
        <v>40</v>
      </c>
      <c r="E53" s="13">
        <v>2011</v>
      </c>
      <c r="F53" s="13">
        <v>2012</v>
      </c>
      <c r="G53" s="18">
        <f t="shared" si="21"/>
        <v>950000</v>
      </c>
      <c r="H53" s="10">
        <v>0</v>
      </c>
      <c r="I53" s="10">
        <v>200000</v>
      </c>
      <c r="J53" s="10">
        <v>750000</v>
      </c>
      <c r="K53" s="10">
        <v>0</v>
      </c>
      <c r="L53" s="10">
        <v>0</v>
      </c>
      <c r="M53" s="10">
        <v>0</v>
      </c>
      <c r="N53" s="10">
        <v>0</v>
      </c>
      <c r="O53" s="52">
        <f t="shared" si="2"/>
        <v>950000</v>
      </c>
    </row>
    <row r="54" spans="1:15" s="22" customFormat="1" ht="33.75" customHeight="1">
      <c r="A54" s="13">
        <v>20</v>
      </c>
      <c r="B54" s="13"/>
      <c r="C54" s="14" t="s">
        <v>37</v>
      </c>
      <c r="D54" s="14" t="s">
        <v>40</v>
      </c>
      <c r="E54" s="13">
        <v>2009</v>
      </c>
      <c r="F54" s="13">
        <v>2013</v>
      </c>
      <c r="G54" s="18">
        <f t="shared" si="21"/>
        <v>1930000</v>
      </c>
      <c r="H54" s="10">
        <v>314636.21</v>
      </c>
      <c r="I54" s="10">
        <v>715360</v>
      </c>
      <c r="J54" s="10">
        <v>0</v>
      </c>
      <c r="K54" s="10">
        <v>900003.79</v>
      </c>
      <c r="L54" s="10">
        <v>0</v>
      </c>
      <c r="M54" s="10">
        <v>0</v>
      </c>
      <c r="N54" s="10">
        <v>0</v>
      </c>
      <c r="O54" s="52">
        <f t="shared" si="2"/>
        <v>1615363.79</v>
      </c>
    </row>
    <row r="55" spans="1:15" s="44" customFormat="1" ht="21.75" customHeight="1">
      <c r="A55" s="71">
        <v>926</v>
      </c>
      <c r="B55" s="72"/>
      <c r="C55" s="32" t="s">
        <v>67</v>
      </c>
      <c r="D55" s="32"/>
      <c r="E55" s="32"/>
      <c r="F55" s="32"/>
      <c r="G55" s="33">
        <f t="shared" si="21"/>
        <v>5400000</v>
      </c>
      <c r="H55" s="33">
        <v>0</v>
      </c>
      <c r="I55" s="33">
        <f aca="true" t="shared" si="27" ref="I55:N55">I56</f>
        <v>200000</v>
      </c>
      <c r="J55" s="33">
        <f t="shared" si="27"/>
        <v>5200000</v>
      </c>
      <c r="K55" s="33">
        <f t="shared" si="27"/>
        <v>0</v>
      </c>
      <c r="L55" s="33">
        <f t="shared" si="27"/>
        <v>0</v>
      </c>
      <c r="M55" s="55">
        <f t="shared" si="27"/>
        <v>0</v>
      </c>
      <c r="N55" s="55">
        <f t="shared" si="27"/>
        <v>0</v>
      </c>
      <c r="O55" s="55">
        <f t="shared" si="2"/>
        <v>5400000</v>
      </c>
    </row>
    <row r="56" spans="1:15" s="3" customFormat="1" ht="21" customHeight="1">
      <c r="A56" s="12"/>
      <c r="B56" s="12">
        <v>92601</v>
      </c>
      <c r="C56" s="12" t="s">
        <v>29</v>
      </c>
      <c r="D56" s="12"/>
      <c r="E56" s="8"/>
      <c r="F56" s="8"/>
      <c r="G56" s="18">
        <f t="shared" si="21"/>
        <v>5400000</v>
      </c>
      <c r="H56" s="18">
        <v>0</v>
      </c>
      <c r="I56" s="18">
        <f aca="true" t="shared" si="28" ref="I56:N56">I57+I58</f>
        <v>200000</v>
      </c>
      <c r="J56" s="18">
        <f t="shared" si="28"/>
        <v>5200000</v>
      </c>
      <c r="K56" s="18">
        <f t="shared" si="28"/>
        <v>0</v>
      </c>
      <c r="L56" s="18">
        <f t="shared" si="28"/>
        <v>0</v>
      </c>
      <c r="M56" s="18">
        <f t="shared" si="28"/>
        <v>0</v>
      </c>
      <c r="N56" s="18">
        <f t="shared" si="28"/>
        <v>0</v>
      </c>
      <c r="O56" s="52">
        <f t="shared" si="2"/>
        <v>5400000</v>
      </c>
    </row>
    <row r="57" spans="1:15" s="22" customFormat="1" ht="33.75" customHeight="1">
      <c r="A57" s="13">
        <v>21</v>
      </c>
      <c r="B57" s="13"/>
      <c r="C57" s="13" t="s">
        <v>15</v>
      </c>
      <c r="D57" s="14" t="s">
        <v>40</v>
      </c>
      <c r="E57" s="9">
        <v>2011</v>
      </c>
      <c r="F57" s="9">
        <v>2012</v>
      </c>
      <c r="G57" s="18">
        <f t="shared" si="21"/>
        <v>4250000</v>
      </c>
      <c r="H57" s="10">
        <v>0</v>
      </c>
      <c r="I57" s="10">
        <f>200000-150000</f>
        <v>50000</v>
      </c>
      <c r="J57" s="10">
        <v>4200000</v>
      </c>
      <c r="K57" s="10">
        <v>0</v>
      </c>
      <c r="L57" s="10">
        <v>0</v>
      </c>
      <c r="M57" s="10">
        <v>0</v>
      </c>
      <c r="N57" s="10">
        <v>0</v>
      </c>
      <c r="O57" s="52">
        <f t="shared" si="2"/>
        <v>4250000</v>
      </c>
    </row>
    <row r="58" spans="1:15" s="22" customFormat="1" ht="39" customHeight="1">
      <c r="A58" s="13">
        <v>22</v>
      </c>
      <c r="B58" s="47"/>
      <c r="C58" s="48" t="s">
        <v>68</v>
      </c>
      <c r="D58" s="14" t="s">
        <v>40</v>
      </c>
      <c r="E58" s="9">
        <v>2011</v>
      </c>
      <c r="F58" s="9">
        <v>2012</v>
      </c>
      <c r="G58" s="18">
        <f t="shared" si="21"/>
        <v>1150000</v>
      </c>
      <c r="H58" s="10">
        <v>0</v>
      </c>
      <c r="I58" s="10">
        <v>150000</v>
      </c>
      <c r="J58" s="10">
        <v>1000000</v>
      </c>
      <c r="K58" s="10">
        <v>0</v>
      </c>
      <c r="L58" s="10">
        <v>0</v>
      </c>
      <c r="M58" s="10">
        <v>0</v>
      </c>
      <c r="N58" s="10">
        <v>0</v>
      </c>
      <c r="O58" s="52">
        <f t="shared" si="2"/>
        <v>1150000</v>
      </c>
    </row>
    <row r="59" spans="1:15" s="46" customFormat="1" ht="27" customHeight="1">
      <c r="A59" s="73" t="s">
        <v>50</v>
      </c>
      <c r="B59" s="74"/>
      <c r="C59" s="75"/>
      <c r="D59" s="27"/>
      <c r="E59" s="27"/>
      <c r="F59" s="27"/>
      <c r="G59" s="31">
        <f>H59+I59+J59+K59+L59+M59+N59</f>
        <v>3100000</v>
      </c>
      <c r="H59" s="31">
        <v>0</v>
      </c>
      <c r="I59" s="31">
        <f aca="true" t="shared" si="29" ref="I59:N59">I60</f>
        <v>610000</v>
      </c>
      <c r="J59" s="31">
        <f t="shared" si="29"/>
        <v>650000</v>
      </c>
      <c r="K59" s="31">
        <f t="shared" si="29"/>
        <v>630000</v>
      </c>
      <c r="L59" s="31">
        <f t="shared" si="29"/>
        <v>580000</v>
      </c>
      <c r="M59" s="50">
        <f t="shared" si="29"/>
        <v>530000</v>
      </c>
      <c r="N59" s="50">
        <f t="shared" si="29"/>
        <v>100000</v>
      </c>
      <c r="O59" s="50">
        <f t="shared" si="2"/>
        <v>3100000</v>
      </c>
    </row>
    <row r="60" spans="1:15" s="22" customFormat="1" ht="17.25" customHeight="1">
      <c r="A60" s="9"/>
      <c r="B60" s="9"/>
      <c r="C60" s="9" t="s">
        <v>2</v>
      </c>
      <c r="D60" s="9"/>
      <c r="E60" s="9"/>
      <c r="F60" s="9"/>
      <c r="G60" s="18">
        <f>H60+I60+J60+K60+L60+M60+N60</f>
        <v>3100000</v>
      </c>
      <c r="H60" s="10">
        <v>0</v>
      </c>
      <c r="I60" s="10">
        <f aca="true" t="shared" si="30" ref="I60:N60">I61+I62</f>
        <v>610000</v>
      </c>
      <c r="J60" s="10">
        <f t="shared" si="30"/>
        <v>650000</v>
      </c>
      <c r="K60" s="10">
        <f t="shared" si="30"/>
        <v>630000</v>
      </c>
      <c r="L60" s="10">
        <f t="shared" si="30"/>
        <v>580000</v>
      </c>
      <c r="M60" s="10">
        <f t="shared" si="30"/>
        <v>530000</v>
      </c>
      <c r="N60" s="10">
        <f t="shared" si="30"/>
        <v>100000</v>
      </c>
      <c r="O60" s="52">
        <f t="shared" si="2"/>
        <v>3100000</v>
      </c>
    </row>
    <row r="61" spans="1:15" s="22" customFormat="1" ht="50.25" customHeight="1">
      <c r="A61" s="56">
        <v>1</v>
      </c>
      <c r="B61" s="56"/>
      <c r="C61" s="57" t="s">
        <v>77</v>
      </c>
      <c r="D61" s="58" t="s">
        <v>40</v>
      </c>
      <c r="E61" s="56">
        <v>2011</v>
      </c>
      <c r="F61" s="56">
        <v>2015</v>
      </c>
      <c r="G61" s="59">
        <f>H61+I61+J61+K61+L61+M61</f>
        <v>1600000</v>
      </c>
      <c r="H61" s="60">
        <v>0</v>
      </c>
      <c r="I61" s="60">
        <v>390000</v>
      </c>
      <c r="J61" s="60">
        <v>330000</v>
      </c>
      <c r="K61" s="60">
        <v>320000</v>
      </c>
      <c r="L61" s="60">
        <v>300000</v>
      </c>
      <c r="M61" s="60">
        <v>260000</v>
      </c>
      <c r="N61" s="60">
        <v>0</v>
      </c>
      <c r="O61" s="61">
        <f t="shared" si="2"/>
        <v>1600000</v>
      </c>
    </row>
    <row r="62" spans="1:15" s="67" customFormat="1" ht="50.25" customHeight="1">
      <c r="A62" s="9">
        <v>2</v>
      </c>
      <c r="B62" s="9"/>
      <c r="C62" s="19" t="s">
        <v>79</v>
      </c>
      <c r="D62" s="14" t="s">
        <v>40</v>
      </c>
      <c r="E62" s="9">
        <v>2011</v>
      </c>
      <c r="F62" s="9">
        <v>2016</v>
      </c>
      <c r="G62" s="18">
        <v>1500000</v>
      </c>
      <c r="H62" s="10">
        <v>0</v>
      </c>
      <c r="I62" s="10">
        <v>220000</v>
      </c>
      <c r="J62" s="10">
        <v>320000</v>
      </c>
      <c r="K62" s="10">
        <v>310000</v>
      </c>
      <c r="L62" s="10">
        <v>280000</v>
      </c>
      <c r="M62" s="10">
        <v>270000</v>
      </c>
      <c r="N62" s="10">
        <v>100000</v>
      </c>
      <c r="O62" s="61">
        <f t="shared" si="2"/>
        <v>1500000</v>
      </c>
    </row>
    <row r="63" spans="1:15" s="46" customFormat="1" ht="55.5" customHeight="1">
      <c r="A63" s="84" t="s">
        <v>52</v>
      </c>
      <c r="B63" s="85"/>
      <c r="C63" s="86"/>
      <c r="D63" s="62"/>
      <c r="E63" s="63"/>
      <c r="F63" s="63"/>
      <c r="G63" s="64">
        <f aca="true" t="shared" si="31" ref="G63:G77">H63+I63+J63+K63+L63+M63</f>
        <v>25226518</v>
      </c>
      <c r="H63" s="65">
        <v>7564568</v>
      </c>
      <c r="I63" s="65">
        <f aca="true" t="shared" si="32" ref="I63:N63">I64</f>
        <v>7863434</v>
      </c>
      <c r="J63" s="65">
        <f t="shared" si="32"/>
        <v>9798516</v>
      </c>
      <c r="K63" s="65">
        <f t="shared" si="32"/>
        <v>0</v>
      </c>
      <c r="L63" s="65">
        <f t="shared" si="32"/>
        <v>0</v>
      </c>
      <c r="M63" s="66">
        <f t="shared" si="32"/>
        <v>0</v>
      </c>
      <c r="N63" s="66">
        <f t="shared" si="32"/>
        <v>0</v>
      </c>
      <c r="O63" s="50">
        <f t="shared" si="2"/>
        <v>17661950</v>
      </c>
    </row>
    <row r="64" spans="1:15" s="22" customFormat="1" ht="20.25" customHeight="1">
      <c r="A64" s="21"/>
      <c r="B64" s="30"/>
      <c r="C64" s="9" t="s">
        <v>2</v>
      </c>
      <c r="D64" s="19"/>
      <c r="E64" s="9"/>
      <c r="F64" s="9"/>
      <c r="G64" s="18">
        <f t="shared" si="31"/>
        <v>25226518</v>
      </c>
      <c r="H64" s="10">
        <v>7564568</v>
      </c>
      <c r="I64" s="10">
        <f aca="true" t="shared" si="33" ref="I64:N64">I65+I68+I70+I73</f>
        <v>7863434</v>
      </c>
      <c r="J64" s="10">
        <f t="shared" si="33"/>
        <v>9798516</v>
      </c>
      <c r="K64" s="10">
        <f t="shared" si="33"/>
        <v>0</v>
      </c>
      <c r="L64" s="10">
        <f t="shared" si="33"/>
        <v>0</v>
      </c>
      <c r="M64" s="53">
        <f t="shared" si="33"/>
        <v>0</v>
      </c>
      <c r="N64" s="53">
        <f t="shared" si="33"/>
        <v>0</v>
      </c>
      <c r="O64" s="52">
        <f t="shared" si="2"/>
        <v>17661950</v>
      </c>
    </row>
    <row r="65" spans="1:15" s="34" customFormat="1" ht="20.25" customHeight="1">
      <c r="A65" s="82">
        <v>600</v>
      </c>
      <c r="B65" s="83"/>
      <c r="C65" s="32" t="s">
        <v>53</v>
      </c>
      <c r="D65" s="45"/>
      <c r="E65" s="32"/>
      <c r="F65" s="32"/>
      <c r="G65" s="33">
        <f t="shared" si="31"/>
        <v>10978597</v>
      </c>
      <c r="H65" s="33">
        <v>2520002</v>
      </c>
      <c r="I65" s="33">
        <f aca="true" t="shared" si="34" ref="I65:N65">I66+I67</f>
        <v>3594000</v>
      </c>
      <c r="J65" s="33">
        <f t="shared" si="34"/>
        <v>4864595</v>
      </c>
      <c r="K65" s="33">
        <f t="shared" si="34"/>
        <v>0</v>
      </c>
      <c r="L65" s="33">
        <f t="shared" si="34"/>
        <v>0</v>
      </c>
      <c r="M65" s="55">
        <f t="shared" si="34"/>
        <v>0</v>
      </c>
      <c r="N65" s="55">
        <f t="shared" si="34"/>
        <v>0</v>
      </c>
      <c r="O65" s="55">
        <f t="shared" si="2"/>
        <v>8458595</v>
      </c>
    </row>
    <row r="66" spans="1:15" s="69" customFormat="1" ht="27.75" customHeight="1">
      <c r="A66" s="70"/>
      <c r="B66" s="23">
        <v>60016</v>
      </c>
      <c r="C66" s="9" t="s">
        <v>54</v>
      </c>
      <c r="D66" s="14" t="s">
        <v>40</v>
      </c>
      <c r="E66" s="9"/>
      <c r="F66" s="9"/>
      <c r="G66" s="18">
        <f t="shared" si="31"/>
        <v>4479004</v>
      </c>
      <c r="H66" s="10">
        <v>974004</v>
      </c>
      <c r="I66" s="10">
        <f>605000+2000000-1600000</f>
        <v>1005000</v>
      </c>
      <c r="J66" s="10">
        <f>500000+2000000</f>
        <v>2500000</v>
      </c>
      <c r="K66" s="10">
        <v>0</v>
      </c>
      <c r="L66" s="10">
        <v>0</v>
      </c>
      <c r="M66" s="10">
        <v>0</v>
      </c>
      <c r="N66" s="10">
        <v>0</v>
      </c>
      <c r="O66" s="52">
        <f t="shared" si="2"/>
        <v>3505000</v>
      </c>
    </row>
    <row r="67" spans="1:15" s="22" customFormat="1" ht="30.75" customHeight="1">
      <c r="A67" s="21"/>
      <c r="B67" s="23">
        <v>60015</v>
      </c>
      <c r="C67" s="9" t="s">
        <v>55</v>
      </c>
      <c r="D67" s="14" t="s">
        <v>40</v>
      </c>
      <c r="E67" s="9"/>
      <c r="F67" s="9"/>
      <c r="G67" s="18">
        <f t="shared" si="31"/>
        <v>6499593</v>
      </c>
      <c r="H67" s="10">
        <v>1545998</v>
      </c>
      <c r="I67" s="10">
        <f>589000+2000000</f>
        <v>2589000</v>
      </c>
      <c r="J67" s="10">
        <f>364595+2000000</f>
        <v>2364595</v>
      </c>
      <c r="K67" s="10">
        <v>0</v>
      </c>
      <c r="L67" s="10">
        <v>0</v>
      </c>
      <c r="M67" s="10">
        <v>0</v>
      </c>
      <c r="N67" s="10">
        <v>0</v>
      </c>
      <c r="O67" s="52">
        <f t="shared" si="2"/>
        <v>4953595</v>
      </c>
    </row>
    <row r="68" spans="1:15" s="34" customFormat="1" ht="31.5" customHeight="1">
      <c r="A68" s="87">
        <v>750</v>
      </c>
      <c r="B68" s="87"/>
      <c r="C68" s="32" t="s">
        <v>57</v>
      </c>
      <c r="D68" s="45"/>
      <c r="E68" s="32"/>
      <c r="F68" s="32"/>
      <c r="G68" s="33">
        <f t="shared" si="31"/>
        <v>1717518</v>
      </c>
      <c r="H68" s="33">
        <v>739568</v>
      </c>
      <c r="I68" s="33">
        <f aca="true" t="shared" si="35" ref="I68:N68">I69</f>
        <v>411434</v>
      </c>
      <c r="J68" s="33">
        <f t="shared" si="35"/>
        <v>566516</v>
      </c>
      <c r="K68" s="33">
        <f t="shared" si="35"/>
        <v>0</v>
      </c>
      <c r="L68" s="55">
        <f t="shared" si="35"/>
        <v>0</v>
      </c>
      <c r="M68" s="55">
        <f t="shared" si="35"/>
        <v>0</v>
      </c>
      <c r="N68" s="55">
        <f t="shared" si="35"/>
        <v>0</v>
      </c>
      <c r="O68" s="55">
        <f t="shared" si="2"/>
        <v>977950</v>
      </c>
    </row>
    <row r="69" spans="1:15" s="22" customFormat="1" ht="31.5" customHeight="1">
      <c r="A69" s="9"/>
      <c r="B69" s="9">
        <v>75023</v>
      </c>
      <c r="C69" s="9" t="s">
        <v>58</v>
      </c>
      <c r="D69" s="14" t="s">
        <v>40</v>
      </c>
      <c r="E69" s="9"/>
      <c r="F69" s="9"/>
      <c r="G69" s="18">
        <f t="shared" si="31"/>
        <v>1717518</v>
      </c>
      <c r="H69" s="10">
        <v>739568</v>
      </c>
      <c r="I69" s="10">
        <v>411434</v>
      </c>
      <c r="J69" s="10">
        <v>566516</v>
      </c>
      <c r="K69" s="10">
        <v>0</v>
      </c>
      <c r="L69" s="10">
        <v>0</v>
      </c>
      <c r="M69" s="10">
        <v>0</v>
      </c>
      <c r="N69" s="10">
        <v>0</v>
      </c>
      <c r="O69" s="52">
        <f t="shared" si="2"/>
        <v>977950</v>
      </c>
    </row>
    <row r="70" spans="1:15" s="34" customFormat="1" ht="30.75" customHeight="1">
      <c r="A70" s="71">
        <v>852</v>
      </c>
      <c r="B70" s="72"/>
      <c r="C70" s="32" t="s">
        <v>56</v>
      </c>
      <c r="D70" s="45"/>
      <c r="E70" s="32"/>
      <c r="F70" s="32"/>
      <c r="G70" s="33">
        <f t="shared" si="31"/>
        <v>1060000</v>
      </c>
      <c r="H70" s="33">
        <v>430000</v>
      </c>
      <c r="I70" s="33">
        <f aca="true" t="shared" si="36" ref="I70:N70">I71+I72</f>
        <v>298000</v>
      </c>
      <c r="J70" s="33">
        <f t="shared" si="36"/>
        <v>332000</v>
      </c>
      <c r="K70" s="33">
        <f t="shared" si="36"/>
        <v>0</v>
      </c>
      <c r="L70" s="33">
        <f t="shared" si="36"/>
        <v>0</v>
      </c>
      <c r="M70" s="55">
        <f t="shared" si="36"/>
        <v>0</v>
      </c>
      <c r="N70" s="55">
        <f t="shared" si="36"/>
        <v>0</v>
      </c>
      <c r="O70" s="55">
        <f t="shared" si="2"/>
        <v>630000</v>
      </c>
    </row>
    <row r="71" spans="1:15" s="22" customFormat="1" ht="31.5" customHeight="1">
      <c r="A71" s="9"/>
      <c r="B71" s="9">
        <v>85201</v>
      </c>
      <c r="C71" s="9" t="s">
        <v>59</v>
      </c>
      <c r="D71" s="14" t="s">
        <v>40</v>
      </c>
      <c r="E71" s="9"/>
      <c r="F71" s="9"/>
      <c r="G71" s="18">
        <f t="shared" si="31"/>
        <v>540000</v>
      </c>
      <c r="H71" s="10">
        <v>250000</v>
      </c>
      <c r="I71" s="10">
        <v>138000</v>
      </c>
      <c r="J71" s="10">
        <v>152000</v>
      </c>
      <c r="K71" s="10">
        <v>0</v>
      </c>
      <c r="L71" s="10">
        <v>0</v>
      </c>
      <c r="M71" s="10">
        <v>0</v>
      </c>
      <c r="N71" s="10">
        <v>0</v>
      </c>
      <c r="O71" s="52">
        <f aca="true" t="shared" si="37" ref="O71:O77">G71-H71</f>
        <v>290000</v>
      </c>
    </row>
    <row r="72" spans="1:15" s="22" customFormat="1" ht="31.5" customHeight="1">
      <c r="A72" s="9"/>
      <c r="B72" s="9">
        <v>85204</v>
      </c>
      <c r="C72" s="9" t="s">
        <v>60</v>
      </c>
      <c r="D72" s="14" t="s">
        <v>40</v>
      </c>
      <c r="E72" s="9"/>
      <c r="F72" s="9"/>
      <c r="G72" s="18">
        <f t="shared" si="31"/>
        <v>520000</v>
      </c>
      <c r="H72" s="10">
        <v>180000</v>
      </c>
      <c r="I72" s="10">
        <v>160000</v>
      </c>
      <c r="J72" s="10">
        <v>180000</v>
      </c>
      <c r="K72" s="10">
        <v>0</v>
      </c>
      <c r="L72" s="10"/>
      <c r="M72" s="10">
        <v>0</v>
      </c>
      <c r="N72" s="10">
        <v>0</v>
      </c>
      <c r="O72" s="52">
        <f t="shared" si="37"/>
        <v>340000</v>
      </c>
    </row>
    <row r="73" spans="1:15" s="34" customFormat="1" ht="31.5" customHeight="1">
      <c r="A73" s="71">
        <v>900</v>
      </c>
      <c r="B73" s="72"/>
      <c r="C73" s="32" t="s">
        <v>61</v>
      </c>
      <c r="D73" s="45"/>
      <c r="E73" s="32"/>
      <c r="F73" s="32"/>
      <c r="G73" s="33">
        <f t="shared" si="31"/>
        <v>11470403</v>
      </c>
      <c r="H73" s="33">
        <v>3874998</v>
      </c>
      <c r="I73" s="33">
        <f aca="true" t="shared" si="38" ref="I73:N73">I74+I75+I76+I77</f>
        <v>3560000</v>
      </c>
      <c r="J73" s="33">
        <f t="shared" si="38"/>
        <v>4035405</v>
      </c>
      <c r="K73" s="33">
        <f t="shared" si="38"/>
        <v>0</v>
      </c>
      <c r="L73" s="33">
        <f t="shared" si="38"/>
        <v>0</v>
      </c>
      <c r="M73" s="55">
        <f t="shared" si="38"/>
        <v>0</v>
      </c>
      <c r="N73" s="55">
        <f t="shared" si="38"/>
        <v>0</v>
      </c>
      <c r="O73" s="55">
        <f t="shared" si="37"/>
        <v>7595405</v>
      </c>
    </row>
    <row r="74" spans="1:15" s="22" customFormat="1" ht="31.5" customHeight="1">
      <c r="A74" s="9"/>
      <c r="B74" s="9">
        <v>90003</v>
      </c>
      <c r="C74" s="9" t="s">
        <v>62</v>
      </c>
      <c r="D74" s="14" t="s">
        <v>40</v>
      </c>
      <c r="E74" s="9"/>
      <c r="F74" s="9"/>
      <c r="G74" s="18">
        <f t="shared" si="31"/>
        <v>5800000</v>
      </c>
      <c r="H74" s="10">
        <v>1999943</v>
      </c>
      <c r="I74" s="10">
        <v>1800000</v>
      </c>
      <c r="J74" s="10">
        <v>2000057</v>
      </c>
      <c r="K74" s="10">
        <v>0</v>
      </c>
      <c r="L74" s="10">
        <v>0</v>
      </c>
      <c r="M74" s="53">
        <v>0</v>
      </c>
      <c r="N74" s="53">
        <v>0</v>
      </c>
      <c r="O74" s="52">
        <f t="shared" si="37"/>
        <v>3800057</v>
      </c>
    </row>
    <row r="75" spans="1:15" s="22" customFormat="1" ht="31.5" customHeight="1">
      <c r="A75" s="9"/>
      <c r="B75" s="9">
        <v>90004</v>
      </c>
      <c r="C75" s="9" t="s">
        <v>63</v>
      </c>
      <c r="D75" s="14" t="s">
        <v>40</v>
      </c>
      <c r="E75" s="9"/>
      <c r="F75" s="9"/>
      <c r="G75" s="18">
        <f t="shared" si="31"/>
        <v>3535403</v>
      </c>
      <c r="H75" s="10">
        <v>1252156</v>
      </c>
      <c r="I75" s="10">
        <v>1050000</v>
      </c>
      <c r="J75" s="10">
        <v>1233247</v>
      </c>
      <c r="K75" s="10">
        <v>0</v>
      </c>
      <c r="L75" s="10"/>
      <c r="M75" s="53">
        <v>0</v>
      </c>
      <c r="N75" s="53">
        <v>0</v>
      </c>
      <c r="O75" s="52">
        <f t="shared" si="37"/>
        <v>2283247</v>
      </c>
    </row>
    <row r="76" spans="1:15" s="22" customFormat="1" ht="31.5" customHeight="1">
      <c r="A76" s="9"/>
      <c r="B76" s="9">
        <v>90013</v>
      </c>
      <c r="C76" s="9" t="s">
        <v>64</v>
      </c>
      <c r="D76" s="14" t="s">
        <v>40</v>
      </c>
      <c r="E76" s="9"/>
      <c r="F76" s="9"/>
      <c r="G76" s="18">
        <f t="shared" si="31"/>
        <v>785000</v>
      </c>
      <c r="H76" s="10">
        <v>222899</v>
      </c>
      <c r="I76" s="10">
        <v>260000</v>
      </c>
      <c r="J76" s="10">
        <v>302101</v>
      </c>
      <c r="K76" s="10">
        <v>0</v>
      </c>
      <c r="L76" s="10">
        <v>0</v>
      </c>
      <c r="M76" s="53">
        <v>0</v>
      </c>
      <c r="N76" s="53">
        <v>0</v>
      </c>
      <c r="O76" s="52">
        <f t="shared" si="37"/>
        <v>562101</v>
      </c>
    </row>
    <row r="77" spans="1:15" s="22" customFormat="1" ht="31.5" customHeight="1">
      <c r="A77" s="9"/>
      <c r="B77" s="9">
        <v>90015</v>
      </c>
      <c r="C77" s="9" t="s">
        <v>65</v>
      </c>
      <c r="D77" s="14" t="s">
        <v>40</v>
      </c>
      <c r="E77" s="9"/>
      <c r="F77" s="9"/>
      <c r="G77" s="18">
        <f t="shared" si="31"/>
        <v>1350000</v>
      </c>
      <c r="H77" s="10">
        <v>400000</v>
      </c>
      <c r="I77" s="10">
        <v>450000</v>
      </c>
      <c r="J77" s="10">
        <v>500000</v>
      </c>
      <c r="K77" s="10">
        <v>0</v>
      </c>
      <c r="L77" s="10">
        <v>0</v>
      </c>
      <c r="M77" s="53">
        <v>0</v>
      </c>
      <c r="N77" s="53">
        <v>0</v>
      </c>
      <c r="O77" s="52">
        <f t="shared" si="37"/>
        <v>950000</v>
      </c>
    </row>
  </sheetData>
  <sheetProtection/>
  <mergeCells count="32">
    <mergeCell ref="A1:B1"/>
    <mergeCell ref="A8:C8"/>
    <mergeCell ref="A9:C9"/>
    <mergeCell ref="A2:O2"/>
    <mergeCell ref="G3:G4"/>
    <mergeCell ref="A3:A4"/>
    <mergeCell ref="C3:C4"/>
    <mergeCell ref="D3:D4"/>
    <mergeCell ref="E3:F3"/>
    <mergeCell ref="I3:N3"/>
    <mergeCell ref="B3:B4"/>
    <mergeCell ref="A5:C5"/>
    <mergeCell ref="A24:B24"/>
    <mergeCell ref="A14:B14"/>
    <mergeCell ref="A21:C21"/>
    <mergeCell ref="A22:C22"/>
    <mergeCell ref="A23:C23"/>
    <mergeCell ref="A73:B73"/>
    <mergeCell ref="A65:B65"/>
    <mergeCell ref="A63:C63"/>
    <mergeCell ref="A55:B55"/>
    <mergeCell ref="A59:C59"/>
    <mergeCell ref="A49:B49"/>
    <mergeCell ref="A68:B68"/>
    <mergeCell ref="A70:B70"/>
    <mergeCell ref="A38:B38"/>
    <mergeCell ref="A11:C11"/>
    <mergeCell ref="A10:C10"/>
    <mergeCell ref="A12:C12"/>
    <mergeCell ref="A13:C13"/>
    <mergeCell ref="A46:B46"/>
    <mergeCell ref="A43:B43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71" r:id="rId1"/>
  <rowBreaks count="3" manualBreakCount="3">
    <brk id="28" max="14" man="1"/>
    <brk id="48" max="14" man="1"/>
    <brk id="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broni_m</cp:lastModifiedBy>
  <cp:lastPrinted>2011-05-31T08:07:58Z</cp:lastPrinted>
  <dcterms:created xsi:type="dcterms:W3CDTF">2010-09-20T10:00:17Z</dcterms:created>
  <dcterms:modified xsi:type="dcterms:W3CDTF">2011-05-31T08:17:01Z</dcterms:modified>
  <cp:category/>
  <cp:version/>
  <cp:contentType/>
  <cp:contentStatus/>
  <cp:revision>1</cp:revision>
</cp:coreProperties>
</file>