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a3" sheetId="1" r:id="rId1"/>
  </sheets>
  <definedNames>
    <definedName name="_xlnm.Print_Area" localSheetId="0">'Tabela3'!$B$2:$K$71</definedName>
    <definedName name="_xlnm.Print_Titles" localSheetId="0">'Tabela3'!$5:$8</definedName>
  </definedNames>
  <calcPr fullCalcOnLoad="1"/>
</workbook>
</file>

<file path=xl/sharedStrings.xml><?xml version="1.0" encoding="utf-8"?>
<sst xmlns="http://schemas.openxmlformats.org/spreadsheetml/2006/main" count="160" uniqueCount="117">
  <si>
    <t>Zestawienie wydatków majątkowych w podziale na zadania inwestycyjne realizowane w 2010 roku</t>
  </si>
  <si>
    <t xml:space="preserve">  Wartość planowanych nakładów na realizację zadań w 2010 roku</t>
  </si>
  <si>
    <t xml:space="preserve">                         w tym</t>
  </si>
  <si>
    <t>Nr zada- nia</t>
  </si>
  <si>
    <t>Nazwa zadania inwestycyjnego</t>
  </si>
  <si>
    <t xml:space="preserve">Zakres rzeczowy zadania </t>
  </si>
  <si>
    <t>Termin realizacji zadania</t>
  </si>
  <si>
    <t>Wartość całkowita zadania inwestyc.</t>
  </si>
  <si>
    <t>ogółem</t>
  </si>
  <si>
    <r>
      <t>środki pochodzące z innych źródeł</t>
    </r>
    <r>
      <rPr>
        <b/>
        <sz val="16"/>
        <rFont val="Arial Narrow"/>
        <family val="2"/>
      </rPr>
      <t xml:space="preserve"> *</t>
    </r>
  </si>
  <si>
    <t>środki wymienione w art..5 ust.1 pkt.2 i 3 u.f.p.</t>
  </si>
  <si>
    <t xml:space="preserve">                                                             Uwagi</t>
  </si>
  <si>
    <t xml:space="preserve">OGÓŁEM                                                                                                                                          </t>
  </si>
  <si>
    <t>Łącznie inwestycje miasta na prawach powiatu</t>
  </si>
  <si>
    <t>Łącznie inwestycje miejskie</t>
  </si>
  <si>
    <t>I.</t>
  </si>
  <si>
    <t>Dział 600                                                                                                        Transport i Łączność</t>
  </si>
  <si>
    <t>Rozdział 60016                                               Drogi publiczne gminne                                                        wg. Załącznika nr 4A</t>
  </si>
  <si>
    <t>II.</t>
  </si>
  <si>
    <t>Dział 700                                                                               Gospodarka Mieszkaniowa</t>
  </si>
  <si>
    <t>Rozdział 70005                                            Gospodarka gruntami i nieruchomościami</t>
  </si>
  <si>
    <t>Budynek komunalny</t>
  </si>
  <si>
    <t>Opracowanie PT oraz realizacja prac</t>
  </si>
  <si>
    <t>2007/2010</t>
  </si>
  <si>
    <t>A.      
B.
C.</t>
  </si>
  <si>
    <t>Ożywnienie społeczno-gospodarcze w północno - wschodniej części województwa łódzkiego poprzez rewitalizację terenów powojskowych w Skierniewicach.</t>
  </si>
  <si>
    <t>Renowacja, modernizacja budynków o numerach 5, 10, 12 i części budynku nr 9.</t>
  </si>
  <si>
    <t>2007/2012</t>
  </si>
  <si>
    <t>III.</t>
  </si>
  <si>
    <t>Dział 801                                                                               Oświata i Wychowanie</t>
  </si>
  <si>
    <t>Rozdział 80101                                                                           Szkoły podstawowe</t>
  </si>
  <si>
    <t>Rozbudowa Zespołu Szkół Integracyjnych</t>
  </si>
  <si>
    <t>Opracowanie PT oraz realizacja prac.                  Pow. całkowita około 1000 m²</t>
  </si>
  <si>
    <t>2009/2011</t>
  </si>
  <si>
    <t>Termomodernizacja budynków szkolnych w Skierniewicach</t>
  </si>
  <si>
    <t>Termomodernizacja budynku Szkoły Podstawowej Nr 7 przy ul. św. M.Kolbe</t>
  </si>
  <si>
    <t>Rozdział 80104                                                       Przedszkola</t>
  </si>
  <si>
    <r>
      <t xml:space="preserve">Rozbudowa i modernizacja budynku Przedszkola Nr 8 przy ul. </t>
    </r>
    <r>
      <rPr>
        <i/>
        <u val="single"/>
        <sz val="16"/>
        <color indexed="8"/>
        <rFont val="Arial Narrow"/>
        <family val="2"/>
      </rPr>
      <t xml:space="preserve">S. </t>
    </r>
    <r>
      <rPr>
        <sz val="16"/>
        <color indexed="8"/>
        <rFont val="Arial Narrow"/>
        <family val="2"/>
      </rPr>
      <t xml:space="preserve">Rybickiego </t>
    </r>
  </si>
  <si>
    <t>Wykonanie projektu i realizacja robót budowlanych</t>
  </si>
  <si>
    <t>2010/2011</t>
  </si>
  <si>
    <r>
      <t xml:space="preserve">Termomodernizacja budynku Przedszkola Nr 1 przy ul. </t>
    </r>
    <r>
      <rPr>
        <i/>
        <u val="single"/>
        <sz val="16"/>
        <color indexed="8"/>
        <rFont val="Arial Narrow"/>
        <family val="2"/>
      </rPr>
      <t>S.</t>
    </r>
    <r>
      <rPr>
        <sz val="16"/>
        <color indexed="8"/>
        <rFont val="Arial Narrow"/>
        <family val="2"/>
      </rPr>
      <t xml:space="preserve"> Batorego</t>
    </r>
  </si>
  <si>
    <t>IV</t>
  </si>
  <si>
    <t>Dział 900                                                                                                 Gospodarka Komunalna i Ochrona Środowiska</t>
  </si>
  <si>
    <t xml:space="preserve"> </t>
  </si>
  <si>
    <t>Rozdział  90001                                                                                                            Gospodarka ściekowa i ochrona wód</t>
  </si>
  <si>
    <t>Budowa oczyszczalni wód deszczowych na wylocie odprowadzającym ścieki deszczowe z terenu Rynku</t>
  </si>
  <si>
    <t>Opracowanie dokumentacji technicznej oraz realizacja prac</t>
  </si>
  <si>
    <t>Rozdział 90015                                                           Oświetlenie ulic, placów i dróg.</t>
  </si>
  <si>
    <t>Rozbudowa systemu oświetlenia ulicznego miasta.</t>
  </si>
  <si>
    <t>1.ul.Kaczyńskiego                                                2.ul.Strobowska (w rejonie ogródków działkowych-między istn.ośw.)                            3.ul.Sybiraków                                                     4.ul.Warszawska (od ul.Domarasiewicza do wjazdu na Cmentarz Par.)                                   5.ul.Staszica (od ul.Jordana do ul.Młynarskiej)   6.ul.Żwirowa (od istn.ośw.do ul.Napoleońskiej)   7.ul.Warszawska (od Cmentarza Par. do ul.Grabina)                                                        8. ul. Przechodnia</t>
  </si>
  <si>
    <t>Rozdział 90095                                                                                    Pozostała działalność</t>
  </si>
  <si>
    <t>Budowa budynku Zakładu Utrzymania Miasta</t>
  </si>
  <si>
    <t>Realizacja budynku socj-administracyjnego oraz wiaty garażowej</t>
  </si>
  <si>
    <t>Pozostałe zadania</t>
  </si>
  <si>
    <t xml:space="preserve">opłaty za prace przygotow. mapy, war. tech., opinie </t>
  </si>
  <si>
    <t>V</t>
  </si>
  <si>
    <t>Dział 921                                                                                             Kultura i Ochrona Dziedzictwa Norodowego</t>
  </si>
  <si>
    <t>Rozdział 92109                                                                Domy i Ośrodki Kultury, świetlice i kluby</t>
  </si>
  <si>
    <t>Termomodernizacja budynku Radia RSC</t>
  </si>
  <si>
    <t>Remont i adaptacja zabytkowego budynku Willi Kozłowskich pod potrzeby jednostek kultury działających na terenie miasta Sk-ce</t>
  </si>
  <si>
    <t>Opracowanie okumentacji technicznej oraz realizacja prac</t>
  </si>
  <si>
    <t>2008/2010</t>
  </si>
  <si>
    <t>Zagospodarowanie przestrzenne obszaru objętego ochroną konserwatorską – Trakt Dworcowy</t>
  </si>
  <si>
    <t xml:space="preserve"> etap II – ul. Sienkiewicza                                  – Remont Kapitalny Bramy Parkowej - Opracowanie dokumentacji technicznej oraz realizacja prac.</t>
  </si>
  <si>
    <r>
      <t>Rewaloryzacja zabytkowego</t>
    </r>
    <r>
      <rPr>
        <sz val="8"/>
        <rFont val="Times New Roman"/>
        <family val="1"/>
      </rPr>
      <t xml:space="preserve"> </t>
    </r>
    <r>
      <rPr>
        <sz val="16"/>
        <rFont val="Arial Narrow"/>
        <family val="2"/>
      </rPr>
      <t xml:space="preserve">Parku </t>
    </r>
  </si>
  <si>
    <t>2010/2015</t>
  </si>
  <si>
    <t>VI</t>
  </si>
  <si>
    <t>Dział 926.                                                                               Kultura Fizyczna i sport</t>
  </si>
  <si>
    <t>Rozdział 92601                                                             Obiekty sportowe</t>
  </si>
  <si>
    <t>Moje boisko - Orlik 2012</t>
  </si>
  <si>
    <t>Wykonanie boiska przy ZSZ Nr 3</t>
  </si>
  <si>
    <t>Wykonanie boiska przy ZS Nr 4</t>
  </si>
  <si>
    <t>Rozbudowa SkateParku przy ulicy Konwaliowej</t>
  </si>
  <si>
    <t>Wykonanie projektu i  realizacja prac budowlanych</t>
  </si>
  <si>
    <t>Rozdział 92695                                                             Pozostała działalność</t>
  </si>
  <si>
    <t>Wykonanie placu zabaw przy ul. Konwaliowej</t>
  </si>
  <si>
    <t>Opracowanie PT oraz realizcja prac</t>
  </si>
  <si>
    <t>Wykonanie PT oraz realizacja prac</t>
  </si>
  <si>
    <t>Wykonanie placu zabaw przy ul. Jodłowej</t>
  </si>
  <si>
    <t>Wykonanie placu zabaw przy                                ul. J. Iwaszkiewicza 16</t>
  </si>
  <si>
    <t xml:space="preserve">                                    Inwestycje miasta na prawach powiatu</t>
  </si>
  <si>
    <t>VII.</t>
  </si>
  <si>
    <t>Rozdział  60015 Drogi publiczne w miastach na prawach powiatu wg. Załącznika nr 4A</t>
  </si>
  <si>
    <t>VIII.</t>
  </si>
  <si>
    <t>Rozdział 80120.                                                                      Licea ogólnokształcące</t>
  </si>
  <si>
    <t>Budowa sal gimnastycznych przy obiektach szkolnych w Skierniewicach</t>
  </si>
  <si>
    <t>Sala gimnastyczna przy LO</t>
  </si>
  <si>
    <t>2008/2011</t>
  </si>
  <si>
    <t>Rozdział 80130.                                            Szkoły zawodowe</t>
  </si>
  <si>
    <t>Sala gimnastyczna przy ZSZ Nr 2</t>
  </si>
  <si>
    <t>Termomodernizacja budynku Zespołu Szkół Nr 4</t>
  </si>
  <si>
    <t>Termomodernizacja budynku ZSZ Nr 1</t>
  </si>
  <si>
    <t>Termomodernizacja budynku Warsztatów Szkolnych ZSZ Nr 2</t>
  </si>
  <si>
    <t xml:space="preserve">Wykonanie boiska wielofunkcyjnego przy ZSZ Nr 1 </t>
  </si>
  <si>
    <t>IX.</t>
  </si>
  <si>
    <t>Dział 854                                                                               Edukacyjna opieka wychowawcza</t>
  </si>
  <si>
    <t>Rozdział 85403                                            Specjalne Ośrodki Szkolno-Wychowawcze</t>
  </si>
  <si>
    <t>Termomodernizacja budynku Specjalnego Ośrodka Szkolno - Wychowawczego</t>
  </si>
  <si>
    <r>
      <t xml:space="preserve">*  </t>
    </r>
    <r>
      <rPr>
        <sz val="16"/>
        <rFont val="Arial Narrow"/>
        <family val="2"/>
      </rPr>
      <t>Źródła finansowania:</t>
    </r>
  </si>
  <si>
    <t>A - Dotacje i środki z budżetu państwa (np. Wojewody, MEN, UKFiS, ….)</t>
  </si>
  <si>
    <t>B - Środki i dotacje otrzymane od innych j.s.t. oraz innych jednostek zaliczanych do sektora finansów publicznych</t>
  </si>
  <si>
    <t>C - Inne źródła</t>
  </si>
  <si>
    <t>Tabela nr 3</t>
  </si>
  <si>
    <t>opracowanie koncepcji</t>
  </si>
  <si>
    <t>Dział 852                                                                       Pomoc społeczna</t>
  </si>
  <si>
    <t>Rozdział 85202                                    Domy pomocy społecznej</t>
  </si>
  <si>
    <t>2010/2012</t>
  </si>
  <si>
    <t>Budowa przedszkola Nr 10 przy ul. Szkolnej</t>
  </si>
  <si>
    <t>Wykonanie placu zabaw przy ul. Żwirki 6</t>
  </si>
  <si>
    <t>A. 333 000     
B. 333 334
C.</t>
  </si>
  <si>
    <t>A.328 000      
B. 333 334
C.</t>
  </si>
  <si>
    <t>A.      400 000
B.
C.</t>
  </si>
  <si>
    <t>A.      
B.
C.41 700</t>
  </si>
  <si>
    <t>2010/2013</t>
  </si>
  <si>
    <t>Budowa Domu Pomocy Społecznej</t>
  </si>
  <si>
    <t>Rozdział 92120                                                                Ochrona zabytków i opieka nad zabytkami</t>
  </si>
  <si>
    <t>Załącznik nr 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</si>
</sst>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i/>
      <sz val="18"/>
      <name val="Arial Narrow"/>
      <family val="2"/>
    </font>
    <font>
      <b/>
      <i/>
      <sz val="18"/>
      <name val="Arial Narrow"/>
      <family val="2"/>
    </font>
    <font>
      <b/>
      <sz val="18"/>
      <name val="Arial Narrow"/>
      <family val="2"/>
    </font>
    <font>
      <b/>
      <i/>
      <sz val="16"/>
      <name val="Arial Narrow"/>
      <family val="2"/>
    </font>
    <font>
      <b/>
      <sz val="12"/>
      <name val="Arial Narrow"/>
      <family val="2"/>
    </font>
    <font>
      <b/>
      <i/>
      <sz val="14"/>
      <name val="Arial Narrow"/>
      <family val="2"/>
    </font>
    <font>
      <sz val="14"/>
      <color indexed="10"/>
      <name val="Arial Narrow"/>
      <family val="2"/>
    </font>
    <font>
      <sz val="16"/>
      <color indexed="8"/>
      <name val="Arial Narrow"/>
      <family val="2"/>
    </font>
    <font>
      <sz val="16"/>
      <name val="Arial CE"/>
      <family val="2"/>
    </font>
    <font>
      <sz val="14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b/>
      <sz val="14"/>
      <name val="Arial Narrow"/>
      <family val="2"/>
    </font>
    <font>
      <i/>
      <u val="single"/>
      <sz val="16"/>
      <color indexed="8"/>
      <name val="Arial Narrow"/>
      <family val="2"/>
    </font>
    <font>
      <sz val="8"/>
      <name val="Times New Roman"/>
      <family val="1"/>
    </font>
    <font>
      <b/>
      <sz val="14"/>
      <color indexed="10"/>
      <name val="Arial Narrow"/>
      <family val="2"/>
    </font>
    <font>
      <b/>
      <sz val="18"/>
      <name val="Times New Roman"/>
      <family val="1"/>
    </font>
    <font>
      <b/>
      <sz val="16"/>
      <name val="Arial CE"/>
      <family val="2"/>
    </font>
    <font>
      <sz val="12"/>
      <name val="Times New Roman"/>
      <family val="1"/>
    </font>
    <font>
      <sz val="16"/>
      <color indexed="10"/>
      <name val="Arial Narrow"/>
      <family val="2"/>
    </font>
    <font>
      <sz val="14"/>
      <color rgb="FFFF0000"/>
      <name val="Arial Narrow"/>
      <family val="2"/>
    </font>
    <font>
      <sz val="16"/>
      <color rgb="FFFF0000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0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3" fillId="21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21" borderId="18" xfId="0" applyFont="1" applyFill="1" applyBorder="1" applyAlignment="1">
      <alignment horizontal="center"/>
    </xf>
    <xf numFmtId="0" fontId="24" fillId="21" borderId="18" xfId="0" applyFont="1" applyFill="1" applyBorder="1" applyAlignment="1">
      <alignment/>
    </xf>
    <xf numFmtId="0" fontId="23" fillId="21" borderId="18" xfId="0" applyFont="1" applyFill="1" applyBorder="1" applyAlignment="1">
      <alignment/>
    </xf>
    <xf numFmtId="0" fontId="23" fillId="21" borderId="18" xfId="0" applyFont="1" applyFill="1" applyBorder="1" applyAlignment="1">
      <alignment horizontal="right"/>
    </xf>
    <xf numFmtId="4" fontId="24" fillId="21" borderId="18" xfId="0" applyNumberFormat="1" applyFont="1" applyFill="1" applyBorder="1" applyAlignment="1">
      <alignment/>
    </xf>
    <xf numFmtId="3" fontId="24" fillId="21" borderId="17" xfId="0" applyNumberFormat="1" applyFont="1" applyFill="1" applyBorder="1" applyAlignment="1">
      <alignment/>
    </xf>
    <xf numFmtId="0" fontId="23" fillId="21" borderId="18" xfId="0" applyFont="1" applyFill="1" applyBorder="1" applyAlignment="1">
      <alignment wrapText="1"/>
    </xf>
    <xf numFmtId="0" fontId="25" fillId="21" borderId="12" xfId="0" applyFont="1" applyFill="1" applyBorder="1" applyAlignment="1">
      <alignment/>
    </xf>
    <xf numFmtId="0" fontId="23" fillId="21" borderId="13" xfId="0" applyFont="1" applyFill="1" applyBorder="1" applyAlignment="1">
      <alignment/>
    </xf>
    <xf numFmtId="0" fontId="23" fillId="21" borderId="19" xfId="0" applyFont="1" applyFill="1" applyBorder="1" applyAlignment="1">
      <alignment horizontal="right"/>
    </xf>
    <xf numFmtId="0" fontId="23" fillId="21" borderId="17" xfId="0" applyFont="1" applyFill="1" applyBorder="1" applyAlignment="1">
      <alignment wrapText="1"/>
    </xf>
    <xf numFmtId="0" fontId="24" fillId="21" borderId="12" xfId="0" applyFont="1" applyFill="1" applyBorder="1" applyAlignment="1">
      <alignment/>
    </xf>
    <xf numFmtId="4" fontId="24" fillId="21" borderId="17" xfId="0" applyNumberFormat="1" applyFont="1" applyFill="1" applyBorder="1" applyAlignment="1">
      <alignment/>
    </xf>
    <xf numFmtId="3" fontId="26" fillId="21" borderId="17" xfId="0" applyNumberFormat="1" applyFont="1" applyFill="1" applyBorder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20" borderId="17" xfId="0" applyFont="1" applyFill="1" applyBorder="1" applyAlignment="1">
      <alignment horizontal="center"/>
    </xf>
    <xf numFmtId="0" fontId="22" fillId="20" borderId="17" xfId="0" applyFont="1" applyFill="1" applyBorder="1" applyAlignment="1">
      <alignment wrapText="1"/>
    </xf>
    <xf numFmtId="0" fontId="22" fillId="20" borderId="17" xfId="0" applyFont="1" applyFill="1" applyBorder="1" applyAlignment="1">
      <alignment horizontal="right"/>
    </xf>
    <xf numFmtId="3" fontId="26" fillId="20" borderId="17" xfId="0" applyNumberFormat="1" applyFont="1" applyFill="1" applyBorder="1" applyAlignment="1">
      <alignment/>
    </xf>
    <xf numFmtId="0" fontId="28" fillId="2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20" borderId="17" xfId="0" applyFont="1" applyFill="1" applyBorder="1" applyAlignment="1">
      <alignment wrapText="1"/>
    </xf>
    <xf numFmtId="0" fontId="26" fillId="20" borderId="17" xfId="0" applyFont="1" applyFill="1" applyBorder="1" applyAlignment="1">
      <alignment horizontal="right"/>
    </xf>
    <xf numFmtId="4" fontId="26" fillId="20" borderId="17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24" borderId="17" xfId="0" applyFont="1" applyFill="1" applyBorder="1" applyAlignment="1">
      <alignment horizontal="center"/>
    </xf>
    <xf numFmtId="0" fontId="30" fillId="24" borderId="17" xfId="0" applyFont="1" applyFill="1" applyBorder="1" applyAlignment="1">
      <alignment wrapText="1"/>
    </xf>
    <xf numFmtId="0" fontId="30" fillId="24" borderId="17" xfId="0" applyFont="1" applyFill="1" applyBorder="1" applyAlignment="1">
      <alignment horizontal="right"/>
    </xf>
    <xf numFmtId="3" fontId="30" fillId="24" borderId="17" xfId="0" applyNumberFormat="1" applyFont="1" applyFill="1" applyBorder="1" applyAlignment="1">
      <alignment/>
    </xf>
    <xf numFmtId="0" fontId="31" fillId="0" borderId="18" xfId="0" applyFont="1" applyFill="1" applyBorder="1" applyAlignment="1">
      <alignment vertical="top" wrapText="1"/>
    </xf>
    <xf numFmtId="0" fontId="30" fillId="24" borderId="18" xfId="0" applyFont="1" applyFill="1" applyBorder="1" applyAlignment="1">
      <alignment horizontal="center"/>
    </xf>
    <xf numFmtId="0" fontId="30" fillId="24" borderId="18" xfId="0" applyFont="1" applyFill="1" applyBorder="1" applyAlignment="1">
      <alignment wrapText="1"/>
    </xf>
    <xf numFmtId="0" fontId="30" fillId="24" borderId="18" xfId="0" applyFont="1" applyFill="1" applyBorder="1" applyAlignment="1">
      <alignment horizontal="right"/>
    </xf>
    <xf numFmtId="4" fontId="30" fillId="24" borderId="18" xfId="0" applyNumberFormat="1" applyFont="1" applyFill="1" applyBorder="1" applyAlignment="1">
      <alignment/>
    </xf>
    <xf numFmtId="0" fontId="32" fillId="2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20" borderId="18" xfId="0" applyFont="1" applyFill="1" applyBorder="1" applyAlignment="1">
      <alignment horizontal="center"/>
    </xf>
    <xf numFmtId="0" fontId="33" fillId="20" borderId="17" xfId="0" applyFont="1" applyFill="1" applyBorder="1" applyAlignment="1">
      <alignment wrapText="1"/>
    </xf>
    <xf numFmtId="0" fontId="30" fillId="20" borderId="17" xfId="0" applyFont="1" applyFill="1" applyBorder="1" applyAlignment="1">
      <alignment horizontal="right"/>
    </xf>
    <xf numFmtId="3" fontId="34" fillId="20" borderId="17" xfId="0" applyNumberFormat="1" applyFont="1" applyFill="1" applyBorder="1" applyAlignment="1">
      <alignment/>
    </xf>
    <xf numFmtId="0" fontId="30" fillId="20" borderId="17" xfId="0" applyFont="1" applyFill="1" applyBorder="1" applyAlignment="1">
      <alignment wrapText="1"/>
    </xf>
    <xf numFmtId="0" fontId="35" fillId="24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24" borderId="17" xfId="0" applyFont="1" applyFill="1" applyBorder="1" applyAlignment="1">
      <alignment horizontal="center"/>
    </xf>
    <xf numFmtId="0" fontId="33" fillId="24" borderId="17" xfId="0" applyFont="1" applyFill="1" applyBorder="1" applyAlignment="1">
      <alignment wrapText="1"/>
    </xf>
    <xf numFmtId="0" fontId="33" fillId="24" borderId="17" xfId="0" applyFont="1" applyFill="1" applyBorder="1" applyAlignment="1">
      <alignment horizontal="right"/>
    </xf>
    <xf numFmtId="3" fontId="33" fillId="24" borderId="17" xfId="0" applyNumberFormat="1" applyFont="1" applyFill="1" applyBorder="1" applyAlignment="1">
      <alignment/>
    </xf>
    <xf numFmtId="3" fontId="21" fillId="24" borderId="18" xfId="0" applyNumberFormat="1" applyFont="1" applyFill="1" applyBorder="1" applyAlignment="1" applyProtection="1">
      <alignment wrapText="1"/>
      <protection/>
    </xf>
    <xf numFmtId="0" fontId="35" fillId="20" borderId="0" xfId="0" applyFont="1" applyFill="1" applyAlignment="1">
      <alignment/>
    </xf>
    <xf numFmtId="0" fontId="33" fillId="20" borderId="18" xfId="0" applyFont="1" applyFill="1" applyBorder="1" applyAlignment="1">
      <alignment wrapText="1"/>
    </xf>
    <xf numFmtId="0" fontId="33" fillId="20" borderId="18" xfId="0" applyFont="1" applyFill="1" applyBorder="1" applyAlignment="1">
      <alignment horizontal="right"/>
    </xf>
    <xf numFmtId="3" fontId="34" fillId="20" borderId="18" xfId="0" applyNumberFormat="1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6" fillId="0" borderId="18" xfId="0" applyFont="1" applyBorder="1" applyAlignment="1">
      <alignment/>
    </xf>
    <xf numFmtId="3" fontId="26" fillId="0" borderId="18" xfId="0" applyNumberFormat="1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17" xfId="0" applyFont="1" applyBorder="1" applyAlignment="1">
      <alignment horizontal="left" wrapText="1"/>
    </xf>
    <xf numFmtId="0" fontId="33" fillId="0" borderId="17" xfId="0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3" fillId="0" borderId="17" xfId="0" applyFont="1" applyBorder="1" applyAlignment="1">
      <alignment wrapText="1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17" xfId="0" applyFont="1" applyBorder="1" applyAlignment="1">
      <alignment horizontal="left" wrapText="1"/>
    </xf>
    <xf numFmtId="0" fontId="30" fillId="0" borderId="17" xfId="0" applyFont="1" applyBorder="1" applyAlignment="1">
      <alignment horizontal="right"/>
    </xf>
    <xf numFmtId="3" fontId="30" fillId="0" borderId="17" xfId="0" applyNumberFormat="1" applyFont="1" applyBorder="1" applyAlignment="1">
      <alignment horizontal="right"/>
    </xf>
    <xf numFmtId="0" fontId="30" fillId="0" borderId="17" xfId="0" applyFont="1" applyBorder="1" applyAlignment="1">
      <alignment wrapText="1"/>
    </xf>
    <xf numFmtId="0" fontId="33" fillId="0" borderId="18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30" fillId="0" borderId="17" xfId="0" applyFont="1" applyBorder="1" applyAlignment="1">
      <alignment horizontal="center"/>
    </xf>
    <xf numFmtId="3" fontId="30" fillId="0" borderId="17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3" fontId="30" fillId="0" borderId="18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35" fillId="20" borderId="0" xfId="0" applyFont="1" applyFill="1" applyBorder="1" applyAlignment="1">
      <alignment/>
    </xf>
    <xf numFmtId="0" fontId="33" fillId="24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wrapText="1"/>
    </xf>
    <xf numFmtId="0" fontId="33" fillId="24" borderId="18" xfId="0" applyFont="1" applyFill="1" applyBorder="1" applyAlignment="1">
      <alignment horizontal="right"/>
    </xf>
    <xf numFmtId="3" fontId="33" fillId="24" borderId="18" xfId="0" applyNumberFormat="1" applyFont="1" applyFill="1" applyBorder="1" applyAlignment="1">
      <alignment/>
    </xf>
    <xf numFmtId="0" fontId="33" fillId="24" borderId="18" xfId="0" applyFont="1" applyFill="1" applyBorder="1" applyAlignment="1">
      <alignment/>
    </xf>
    <xf numFmtId="0" fontId="29" fillId="0" borderId="0" xfId="0" applyFont="1" applyAlignment="1">
      <alignment/>
    </xf>
    <xf numFmtId="0" fontId="21" fillId="24" borderId="18" xfId="0" applyNumberFormat="1" applyFont="1" applyFill="1" applyBorder="1" applyAlignment="1" applyProtection="1">
      <alignment wrapText="1"/>
      <protection/>
    </xf>
    <xf numFmtId="0" fontId="30" fillId="20" borderId="18" xfId="0" applyFont="1" applyFill="1" applyBorder="1" applyAlignment="1">
      <alignment horizontal="right"/>
    </xf>
    <xf numFmtId="0" fontId="30" fillId="20" borderId="18" xfId="0" applyFont="1" applyFill="1" applyBorder="1" applyAlignment="1">
      <alignment/>
    </xf>
    <xf numFmtId="0" fontId="38" fillId="24" borderId="0" xfId="0" applyFont="1" applyFill="1" applyAlignment="1">
      <alignment/>
    </xf>
    <xf numFmtId="0" fontId="38" fillId="0" borderId="0" xfId="0" applyFont="1" applyFill="1" applyAlignment="1">
      <alignment/>
    </xf>
    <xf numFmtId="0" fontId="30" fillId="24" borderId="20" xfId="0" applyFont="1" applyFill="1" applyBorder="1" applyAlignment="1">
      <alignment horizontal="center"/>
    </xf>
    <xf numFmtId="3" fontId="30" fillId="24" borderId="14" xfId="0" applyNumberFormat="1" applyFont="1" applyFill="1" applyBorder="1" applyAlignment="1">
      <alignment/>
    </xf>
    <xf numFmtId="3" fontId="30" fillId="24" borderId="14" xfId="0" applyNumberFormat="1" applyFont="1" applyFill="1" applyBorder="1" applyAlignment="1">
      <alignment horizontal="right"/>
    </xf>
    <xf numFmtId="3" fontId="30" fillId="24" borderId="16" xfId="0" applyNumberFormat="1" applyFont="1" applyFill="1" applyBorder="1" applyAlignment="1">
      <alignment/>
    </xf>
    <xf numFmtId="3" fontId="30" fillId="24" borderId="16" xfId="0" applyNumberFormat="1" applyFont="1" applyFill="1" applyBorder="1" applyAlignment="1">
      <alignment horizontal="right" wrapText="1"/>
    </xf>
    <xf numFmtId="0" fontId="33" fillId="24" borderId="20" xfId="0" applyFont="1" applyFill="1" applyBorder="1" applyAlignment="1">
      <alignment horizontal="center"/>
    </xf>
    <xf numFmtId="3" fontId="33" fillId="24" borderId="18" xfId="0" applyNumberFormat="1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right"/>
    </xf>
    <xf numFmtId="3" fontId="34" fillId="0" borderId="18" xfId="0" applyNumberFormat="1" applyFont="1" applyBorder="1" applyAlignment="1">
      <alignment/>
    </xf>
    <xf numFmtId="3" fontId="34" fillId="24" borderId="17" xfId="0" applyNumberFormat="1" applyFont="1" applyFill="1" applyBorder="1" applyAlignment="1">
      <alignment/>
    </xf>
    <xf numFmtId="0" fontId="33" fillId="20" borderId="17" xfId="0" applyFont="1" applyFill="1" applyBorder="1" applyAlignment="1">
      <alignment horizontal="center"/>
    </xf>
    <xf numFmtId="0" fontId="33" fillId="20" borderId="17" xfId="0" applyFont="1" applyFill="1" applyBorder="1" applyAlignment="1">
      <alignment horizontal="right"/>
    </xf>
    <xf numFmtId="0" fontId="29" fillId="20" borderId="0" xfId="0" applyFont="1" applyFill="1" applyAlignment="1">
      <alignment/>
    </xf>
    <xf numFmtId="0" fontId="29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0" fillId="25" borderId="17" xfId="0" applyFont="1" applyFill="1" applyBorder="1" applyAlignment="1">
      <alignment horizontal="center"/>
    </xf>
    <xf numFmtId="0" fontId="33" fillId="25" borderId="17" xfId="0" applyFont="1" applyFill="1" applyBorder="1" applyAlignment="1">
      <alignment vertical="center" wrapText="1"/>
    </xf>
    <xf numFmtId="3" fontId="22" fillId="25" borderId="18" xfId="0" applyNumberFormat="1" applyFont="1" applyFill="1" applyBorder="1" applyAlignment="1" applyProtection="1">
      <alignment wrapText="1"/>
      <protection/>
    </xf>
    <xf numFmtId="0" fontId="33" fillId="25" borderId="17" xfId="0" applyFont="1" applyFill="1" applyBorder="1" applyAlignment="1">
      <alignment horizontal="right"/>
    </xf>
    <xf numFmtId="3" fontId="33" fillId="25" borderId="17" xfId="0" applyNumberFormat="1" applyFont="1" applyFill="1" applyBorder="1" applyAlignment="1">
      <alignment/>
    </xf>
    <xf numFmtId="0" fontId="40" fillId="26" borderId="18" xfId="0" applyFont="1" applyFill="1" applyBorder="1" applyAlignment="1">
      <alignment vertical="top" wrapText="1"/>
    </xf>
    <xf numFmtId="0" fontId="33" fillId="25" borderId="17" xfId="0" applyFont="1" applyFill="1" applyBorder="1" applyAlignment="1">
      <alignment wrapText="1"/>
    </xf>
    <xf numFmtId="0" fontId="30" fillId="27" borderId="17" xfId="0" applyFont="1" applyFill="1" applyBorder="1" applyAlignment="1">
      <alignment horizontal="center"/>
    </xf>
    <xf numFmtId="0" fontId="33" fillId="27" borderId="17" xfId="0" applyFont="1" applyFill="1" applyBorder="1" applyAlignment="1">
      <alignment vertical="center" wrapText="1"/>
    </xf>
    <xf numFmtId="3" fontId="22" fillId="27" borderId="18" xfId="0" applyNumberFormat="1" applyFont="1" applyFill="1" applyBorder="1" applyAlignment="1" applyProtection="1">
      <alignment wrapText="1"/>
      <protection/>
    </xf>
    <xf numFmtId="0" fontId="33" fillId="27" borderId="17" xfId="0" applyFont="1" applyFill="1" applyBorder="1" applyAlignment="1">
      <alignment horizontal="right"/>
    </xf>
    <xf numFmtId="3" fontId="33" fillId="27" borderId="17" xfId="0" applyNumberFormat="1" applyFont="1" applyFill="1" applyBorder="1" applyAlignment="1">
      <alignment/>
    </xf>
    <xf numFmtId="0" fontId="40" fillId="28" borderId="18" xfId="0" applyFont="1" applyFill="1" applyBorder="1" applyAlignment="1">
      <alignment vertical="top" wrapText="1"/>
    </xf>
    <xf numFmtId="0" fontId="33" fillId="27" borderId="17" xfId="0" applyFont="1" applyFill="1" applyBorder="1" applyAlignment="1">
      <alignment wrapText="1"/>
    </xf>
    <xf numFmtId="3" fontId="26" fillId="29" borderId="17" xfId="0" applyNumberFormat="1" applyFont="1" applyFill="1" applyBorder="1" applyAlignment="1">
      <alignment/>
    </xf>
    <xf numFmtId="3" fontId="30" fillId="27" borderId="17" xfId="0" applyNumberFormat="1" applyFont="1" applyFill="1" applyBorder="1" applyAlignment="1">
      <alignment/>
    </xf>
    <xf numFmtId="4" fontId="30" fillId="27" borderId="18" xfId="0" applyNumberFormat="1" applyFont="1" applyFill="1" applyBorder="1" applyAlignment="1">
      <alignment/>
    </xf>
    <xf numFmtId="3" fontId="26" fillId="28" borderId="18" xfId="0" applyNumberFormat="1" applyFont="1" applyFill="1" applyBorder="1" applyAlignment="1">
      <alignment/>
    </xf>
    <xf numFmtId="3" fontId="33" fillId="27" borderId="18" xfId="0" applyNumberFormat="1" applyFont="1" applyFill="1" applyBorder="1" applyAlignment="1">
      <alignment/>
    </xf>
    <xf numFmtId="3" fontId="30" fillId="28" borderId="17" xfId="0" applyNumberFormat="1" applyFont="1" applyFill="1" applyBorder="1" applyAlignment="1">
      <alignment/>
    </xf>
    <xf numFmtId="0" fontId="30" fillId="28" borderId="17" xfId="0" applyFont="1" applyFill="1" applyBorder="1" applyAlignment="1">
      <alignment wrapText="1"/>
    </xf>
    <xf numFmtId="0" fontId="30" fillId="27" borderId="17" xfId="0" applyFont="1" applyFill="1" applyBorder="1" applyAlignment="1">
      <alignment wrapText="1"/>
    </xf>
    <xf numFmtId="3" fontId="33" fillId="27" borderId="18" xfId="0" applyNumberFormat="1" applyFont="1" applyFill="1" applyBorder="1" applyAlignment="1">
      <alignment horizontal="right"/>
    </xf>
    <xf numFmtId="0" fontId="30" fillId="27" borderId="18" xfId="0" applyFont="1" applyFill="1" applyBorder="1" applyAlignment="1">
      <alignment horizontal="center"/>
    </xf>
    <xf numFmtId="0" fontId="30" fillId="27" borderId="17" xfId="0" applyFont="1" applyFill="1" applyBorder="1" applyAlignment="1">
      <alignment horizontal="right"/>
    </xf>
    <xf numFmtId="0" fontId="31" fillId="28" borderId="18" xfId="0" applyFont="1" applyFill="1" applyBorder="1" applyAlignment="1">
      <alignment vertical="top" wrapText="1"/>
    </xf>
    <xf numFmtId="3" fontId="34" fillId="29" borderId="17" xfId="0" applyNumberFormat="1" applyFont="1" applyFill="1" applyBorder="1" applyAlignment="1">
      <alignment/>
    </xf>
    <xf numFmtId="0" fontId="30" fillId="28" borderId="18" xfId="0" applyFont="1" applyFill="1" applyBorder="1" applyAlignment="1">
      <alignment horizontal="center"/>
    </xf>
    <xf numFmtId="0" fontId="30" fillId="28" borderId="18" xfId="0" applyFont="1" applyFill="1" applyBorder="1" applyAlignment="1">
      <alignment wrapText="1"/>
    </xf>
    <xf numFmtId="0" fontId="30" fillId="28" borderId="18" xfId="0" applyFont="1" applyFill="1" applyBorder="1" applyAlignment="1">
      <alignment horizontal="right"/>
    </xf>
    <xf numFmtId="3" fontId="30" fillId="28" borderId="18" xfId="0" applyNumberFormat="1" applyFont="1" applyFill="1" applyBorder="1" applyAlignment="1">
      <alignment/>
    </xf>
    <xf numFmtId="3" fontId="21" fillId="27" borderId="18" xfId="0" applyNumberFormat="1" applyFont="1" applyFill="1" applyBorder="1" applyAlignment="1" applyProtection="1">
      <alignment wrapText="1"/>
      <protection/>
    </xf>
    <xf numFmtId="0" fontId="30" fillId="27" borderId="18" xfId="0" applyFont="1" applyFill="1" applyBorder="1" applyAlignment="1">
      <alignment wrapText="1"/>
    </xf>
    <xf numFmtId="0" fontId="30" fillId="27" borderId="18" xfId="0" applyFont="1" applyFill="1" applyBorder="1" applyAlignment="1">
      <alignment horizontal="right"/>
    </xf>
    <xf numFmtId="3" fontId="30" fillId="27" borderId="18" xfId="0" applyNumberFormat="1" applyFont="1" applyFill="1" applyBorder="1" applyAlignment="1">
      <alignment/>
    </xf>
    <xf numFmtId="3" fontId="21" fillId="27" borderId="17" xfId="0" applyNumberFormat="1" applyFont="1" applyFill="1" applyBorder="1" applyAlignment="1">
      <alignment/>
    </xf>
    <xf numFmtId="4" fontId="34" fillId="20" borderId="18" xfId="0" applyNumberFormat="1" applyFont="1" applyFill="1" applyBorder="1" applyAlignment="1">
      <alignment/>
    </xf>
    <xf numFmtId="4" fontId="33" fillId="27" borderId="18" xfId="0" applyNumberFormat="1" applyFont="1" applyFill="1" applyBorder="1" applyAlignment="1">
      <alignment/>
    </xf>
    <xf numFmtId="0" fontId="21" fillId="28" borderId="17" xfId="0" applyFont="1" applyFill="1" applyBorder="1" applyAlignment="1">
      <alignment horizontal="center"/>
    </xf>
    <xf numFmtId="0" fontId="21" fillId="28" borderId="17" xfId="0" applyFont="1" applyFill="1" applyBorder="1" applyAlignment="1">
      <alignment wrapText="1"/>
    </xf>
    <xf numFmtId="0" fontId="21" fillId="28" borderId="17" xfId="0" applyFont="1" applyFill="1" applyBorder="1" applyAlignment="1">
      <alignment horizontal="right"/>
    </xf>
    <xf numFmtId="3" fontId="21" fillId="28" borderId="17" xfId="0" applyNumberFormat="1" applyFont="1" applyFill="1" applyBorder="1" applyAlignment="1">
      <alignment/>
    </xf>
    <xf numFmtId="4" fontId="21" fillId="28" borderId="17" xfId="0" applyNumberFormat="1" applyFont="1" applyFill="1" applyBorder="1" applyAlignment="1">
      <alignment/>
    </xf>
    <xf numFmtId="3" fontId="24" fillId="30" borderId="17" xfId="0" applyNumberFormat="1" applyFont="1" applyFill="1" applyBorder="1" applyAlignment="1">
      <alignment/>
    </xf>
    <xf numFmtId="4" fontId="24" fillId="30" borderId="18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27" borderId="17" xfId="0" applyFont="1" applyFill="1" applyBorder="1" applyAlignment="1">
      <alignment wrapText="1"/>
    </xf>
    <xf numFmtId="0" fontId="43" fillId="24" borderId="0" xfId="0" applyFont="1" applyFill="1" applyAlignment="1">
      <alignment/>
    </xf>
    <xf numFmtId="0" fontId="21" fillId="27" borderId="18" xfId="0" applyFont="1" applyFill="1" applyBorder="1" applyAlignment="1">
      <alignment horizontal="center"/>
    </xf>
    <xf numFmtId="0" fontId="21" fillId="27" borderId="17" xfId="0" applyFont="1" applyFill="1" applyBorder="1" applyAlignment="1">
      <alignment wrapText="1"/>
    </xf>
    <xf numFmtId="0" fontId="21" fillId="27" borderId="17" xfId="0" applyFont="1" applyFill="1" applyBorder="1" applyAlignment="1">
      <alignment horizontal="right"/>
    </xf>
    <xf numFmtId="0" fontId="21" fillId="27" borderId="18" xfId="0" applyFont="1" applyFill="1" applyBorder="1" applyAlignment="1">
      <alignment wrapText="1"/>
    </xf>
    <xf numFmtId="0" fontId="30" fillId="27" borderId="20" xfId="0" applyFont="1" applyFill="1" applyBorder="1" applyAlignment="1">
      <alignment horizontal="center"/>
    </xf>
    <xf numFmtId="3" fontId="30" fillId="27" borderId="14" xfId="0" applyNumberFormat="1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1"/>
  <sheetViews>
    <sheetView tabSelected="1" view="pageBreakPreview" zoomScale="50" zoomScaleNormal="65" zoomScaleSheetLayoutView="50" zoomScalePageLayoutView="0" workbookViewId="0" topLeftCell="A6">
      <selection activeCell="G15" sqref="G15"/>
    </sheetView>
  </sheetViews>
  <sheetFormatPr defaultColWidth="9.00390625" defaultRowHeight="12.75"/>
  <cols>
    <col min="1" max="2" width="12.625" style="1" customWidth="1"/>
    <col min="3" max="3" width="8.00390625" style="1" customWidth="1"/>
    <col min="4" max="4" width="54.75390625" style="1" customWidth="1"/>
    <col min="5" max="5" width="54.125" style="1" customWidth="1"/>
    <col min="6" max="6" width="19.625" style="2" customWidth="1"/>
    <col min="7" max="7" width="24.25390625" style="1" customWidth="1"/>
    <col min="8" max="8" width="25.375" style="1" customWidth="1"/>
    <col min="9" max="9" width="25.625" style="1" customWidth="1"/>
    <col min="10" max="10" width="25.00390625" style="1" customWidth="1"/>
    <col min="11" max="11" width="42.125" style="3" customWidth="1"/>
    <col min="12" max="16384" width="9.125" style="1" customWidth="1"/>
  </cols>
  <sheetData>
    <row r="2" spans="2:4" ht="22.5">
      <c r="B2" s="201" t="s">
        <v>116</v>
      </c>
      <c r="C2" s="201"/>
      <c r="D2" s="201"/>
    </row>
    <row r="3" spans="2:11" ht="21.75" customHeight="1">
      <c r="B3" s="200"/>
      <c r="C3" s="200"/>
      <c r="D3" s="199" t="s">
        <v>0</v>
      </c>
      <c r="E3" s="199"/>
      <c r="F3" s="199"/>
      <c r="G3" s="199"/>
      <c r="H3" s="199"/>
      <c r="I3" s="199"/>
      <c r="J3" s="199"/>
      <c r="K3" s="141" t="s">
        <v>102</v>
      </c>
    </row>
    <row r="4" spans="3:11" ht="21.75" customHeight="1">
      <c r="C4" s="4"/>
      <c r="D4" s="199"/>
      <c r="E4" s="199"/>
      <c r="F4" s="199"/>
      <c r="G4" s="199"/>
      <c r="H4" s="199"/>
      <c r="I4" s="199"/>
      <c r="J4" s="199"/>
      <c r="K4" s="142"/>
    </row>
    <row r="5" spans="3:11" ht="23.25" customHeight="1">
      <c r="C5" s="5"/>
      <c r="D5" s="5"/>
      <c r="E5" s="5"/>
      <c r="F5" s="6"/>
      <c r="G5" s="5"/>
      <c r="H5" s="7" t="s">
        <v>1</v>
      </c>
      <c r="I5" s="8"/>
      <c r="J5" s="8"/>
      <c r="K5" s="9"/>
    </row>
    <row r="6" spans="3:11" ht="23.25" customHeight="1">
      <c r="C6" s="10"/>
      <c r="D6" s="10"/>
      <c r="E6" s="10"/>
      <c r="F6" s="11"/>
      <c r="G6" s="12"/>
      <c r="H6" s="9"/>
      <c r="I6" s="8" t="s">
        <v>2</v>
      </c>
      <c r="J6" s="8"/>
      <c r="K6" s="12"/>
    </row>
    <row r="7" spans="3:11" s="13" customFormat="1" ht="111.75" customHeight="1"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4" t="s">
        <v>11</v>
      </c>
    </row>
    <row r="8" spans="3:11" s="3" customFormat="1" ht="20.25"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</row>
    <row r="9" spans="2:11" s="17" customFormat="1" ht="72" customHeight="1">
      <c r="B9" s="18"/>
      <c r="C9" s="19"/>
      <c r="D9" s="20" t="s">
        <v>12</v>
      </c>
      <c r="E9" s="21"/>
      <c r="F9" s="22"/>
      <c r="G9" s="23">
        <f>G10+G11</f>
        <v>202102478.35</v>
      </c>
      <c r="H9" s="23">
        <f>H10+H11</f>
        <v>51906244.07</v>
      </c>
      <c r="I9" s="186">
        <f>I13+I16+I24+I32+I39+I51</f>
        <v>1769368</v>
      </c>
      <c r="J9" s="187">
        <f>J10+J11</f>
        <v>9381302.52</v>
      </c>
      <c r="K9" s="25"/>
    </row>
    <row r="10" spans="2:11" s="17" customFormat="1" ht="69" customHeight="1">
      <c r="B10" s="18"/>
      <c r="C10" s="19"/>
      <c r="D10" s="26" t="s">
        <v>13</v>
      </c>
      <c r="E10" s="27"/>
      <c r="F10" s="28"/>
      <c r="G10" s="24">
        <f>G49</f>
        <v>78462057</v>
      </c>
      <c r="H10" s="24">
        <f>H49</f>
        <v>20130207</v>
      </c>
      <c r="I10" s="24"/>
      <c r="J10" s="24">
        <f>J49</f>
        <v>0</v>
      </c>
      <c r="K10" s="29"/>
    </row>
    <row r="11" spans="2:11" s="17" customFormat="1" ht="68.25" customHeight="1">
      <c r="B11" s="18"/>
      <c r="C11" s="19"/>
      <c r="D11" s="30" t="s">
        <v>14</v>
      </c>
      <c r="E11" s="27"/>
      <c r="F11" s="28"/>
      <c r="G11" s="31">
        <f>G12+G13+G16+G24+G32+G39</f>
        <v>123640421.35</v>
      </c>
      <c r="H11" s="31">
        <f>H12+H13+H16+H24+H32+H39</f>
        <v>31776037.07</v>
      </c>
      <c r="I11" s="32"/>
      <c r="J11" s="31">
        <f>J12+J13+J16+J24+J32+J39</f>
        <v>9381302.52</v>
      </c>
      <c r="K11" s="29"/>
    </row>
    <row r="12" spans="2:11" s="33" customFormat="1" ht="71.25" customHeight="1">
      <c r="B12" s="34"/>
      <c r="C12" s="35" t="s">
        <v>15</v>
      </c>
      <c r="D12" s="36" t="s">
        <v>16</v>
      </c>
      <c r="E12" s="36" t="s">
        <v>17</v>
      </c>
      <c r="F12" s="37"/>
      <c r="G12" s="38">
        <v>57377173</v>
      </c>
      <c r="H12" s="157">
        <v>9003090</v>
      </c>
      <c r="I12" s="38"/>
      <c r="J12" s="38">
        <v>0</v>
      </c>
      <c r="K12" s="36"/>
    </row>
    <row r="13" spans="2:11" s="39" customFormat="1" ht="71.25" customHeight="1">
      <c r="B13" s="40"/>
      <c r="C13" s="35" t="s">
        <v>18</v>
      </c>
      <c r="D13" s="41" t="s">
        <v>19</v>
      </c>
      <c r="E13" s="41" t="s">
        <v>20</v>
      </c>
      <c r="F13" s="42"/>
      <c r="G13" s="43">
        <f>SUM(G14:G15)</f>
        <v>37659164.35</v>
      </c>
      <c r="H13" s="43">
        <f>SUM(H14:H15)</f>
        <v>17028379.07</v>
      </c>
      <c r="I13" s="43">
        <f>SUM(I14:I15)</f>
        <v>0</v>
      </c>
      <c r="J13" s="43">
        <f>SUM(J14:J15)</f>
        <v>8849321.68</v>
      </c>
      <c r="K13" s="41"/>
    </row>
    <row r="14" spans="2:11" s="44" customFormat="1" ht="65.25" customHeight="1">
      <c r="B14" s="45"/>
      <c r="C14" s="150">
        <v>1</v>
      </c>
      <c r="D14" s="164" t="s">
        <v>21</v>
      </c>
      <c r="E14" s="164" t="s">
        <v>22</v>
      </c>
      <c r="F14" s="167" t="s">
        <v>23</v>
      </c>
      <c r="G14" s="158">
        <f>8071980+1580+157037-190846</f>
        <v>8039751</v>
      </c>
      <c r="H14" s="158">
        <f>2520000+1580+157037</f>
        <v>2678617</v>
      </c>
      <c r="I14" s="168" t="s">
        <v>24</v>
      </c>
      <c r="J14" s="158">
        <v>0</v>
      </c>
      <c r="K14" s="164"/>
    </row>
    <row r="15" spans="2:11" s="44" customFormat="1" ht="93" customHeight="1">
      <c r="B15" s="45"/>
      <c r="C15" s="51">
        <v>2</v>
      </c>
      <c r="D15" s="52" t="s">
        <v>25</v>
      </c>
      <c r="E15" s="52" t="s">
        <v>26</v>
      </c>
      <c r="F15" s="53" t="s">
        <v>27</v>
      </c>
      <c r="G15" s="54">
        <v>29619413.35</v>
      </c>
      <c r="H15" s="159">
        <v>14349762.07</v>
      </c>
      <c r="I15" s="50" t="s">
        <v>24</v>
      </c>
      <c r="J15" s="159">
        <v>8849321.68</v>
      </c>
      <c r="K15" s="52"/>
    </row>
    <row r="16" spans="2:11" s="55" customFormat="1" ht="53.25" customHeight="1">
      <c r="B16" s="56"/>
      <c r="C16" s="57" t="s">
        <v>28</v>
      </c>
      <c r="D16" s="58" t="s">
        <v>29</v>
      </c>
      <c r="E16" s="58"/>
      <c r="F16" s="59"/>
      <c r="G16" s="60">
        <f>G17+G20</f>
        <v>7205786</v>
      </c>
      <c r="H16" s="60">
        <f>H17+H20</f>
        <v>1110252</v>
      </c>
      <c r="I16" s="60">
        <f>I17+I20</f>
        <v>0</v>
      </c>
      <c r="J16" s="60">
        <f>J17+J20</f>
        <v>0</v>
      </c>
      <c r="K16" s="61"/>
    </row>
    <row r="17" spans="2:11" s="62" customFormat="1" ht="49.5" customHeight="1">
      <c r="B17" s="63"/>
      <c r="C17" s="64"/>
      <c r="D17" s="65"/>
      <c r="E17" s="65" t="s">
        <v>30</v>
      </c>
      <c r="F17" s="66"/>
      <c r="G17" s="67">
        <f>SUM(G18:G19)</f>
        <v>2488522</v>
      </c>
      <c r="H17" s="154">
        <f>SUM(H18:H19)</f>
        <v>694012</v>
      </c>
      <c r="I17" s="67">
        <f>SUM(I18:I19)</f>
        <v>0</v>
      </c>
      <c r="J17" s="67">
        <f>SUM(J18:J19)</f>
        <v>0</v>
      </c>
      <c r="K17" s="65"/>
    </row>
    <row r="18" spans="2:11" s="44" customFormat="1" ht="69.75" customHeight="1">
      <c r="B18" s="45"/>
      <c r="C18" s="150">
        <v>3</v>
      </c>
      <c r="D18" s="164" t="s">
        <v>31</v>
      </c>
      <c r="E18" s="164" t="s">
        <v>32</v>
      </c>
      <c r="F18" s="167" t="s">
        <v>33</v>
      </c>
      <c r="G18" s="178">
        <v>2248493</v>
      </c>
      <c r="H18" s="158">
        <f>500000-46017</f>
        <v>453983</v>
      </c>
      <c r="I18" s="168" t="s">
        <v>24</v>
      </c>
      <c r="J18" s="158">
        <v>0</v>
      </c>
      <c r="K18" s="164"/>
    </row>
    <row r="19" spans="2:11" s="44" customFormat="1" ht="68.25" customHeight="1">
      <c r="B19" s="45"/>
      <c r="C19" s="150">
        <v>4</v>
      </c>
      <c r="D19" s="164" t="s">
        <v>34</v>
      </c>
      <c r="E19" s="164" t="s">
        <v>35</v>
      </c>
      <c r="F19" s="167">
        <v>2010</v>
      </c>
      <c r="G19" s="158">
        <f>420000-175000-4971</f>
        <v>240029</v>
      </c>
      <c r="H19" s="158">
        <f>420000-175000-4971</f>
        <v>240029</v>
      </c>
      <c r="I19" s="168" t="s">
        <v>24</v>
      </c>
      <c r="J19" s="158">
        <v>0</v>
      </c>
      <c r="K19" s="164"/>
    </row>
    <row r="20" spans="2:11" s="62" customFormat="1" ht="48" customHeight="1">
      <c r="B20" s="63"/>
      <c r="C20" s="64"/>
      <c r="D20" s="65"/>
      <c r="E20" s="65" t="s">
        <v>36</v>
      </c>
      <c r="F20" s="66"/>
      <c r="G20" s="67">
        <f>SUM(G21:G23)</f>
        <v>4717264</v>
      </c>
      <c r="H20" s="154">
        <f>SUM(H21:H23)</f>
        <v>416240</v>
      </c>
      <c r="I20" s="67">
        <f>SUM(I21:I23)</f>
        <v>0</v>
      </c>
      <c r="J20" s="67">
        <f>SUM(J21:J23)</f>
        <v>0</v>
      </c>
      <c r="K20" s="65"/>
    </row>
    <row r="21" spans="2:11" s="44" customFormat="1" ht="60" customHeight="1">
      <c r="B21" s="45"/>
      <c r="C21" s="150">
        <v>5</v>
      </c>
      <c r="D21" s="164" t="s">
        <v>37</v>
      </c>
      <c r="E21" s="174" t="s">
        <v>38</v>
      </c>
      <c r="F21" s="167" t="s">
        <v>106</v>
      </c>
      <c r="G21" s="158">
        <v>2200000</v>
      </c>
      <c r="H21" s="158">
        <f>35000+3000</f>
        <v>38000</v>
      </c>
      <c r="I21" s="168" t="s">
        <v>24</v>
      </c>
      <c r="J21" s="158">
        <v>0</v>
      </c>
      <c r="K21" s="164"/>
    </row>
    <row r="22" spans="2:11" s="44" customFormat="1" ht="60" customHeight="1">
      <c r="B22" s="45"/>
      <c r="C22" s="46">
        <v>6</v>
      </c>
      <c r="D22" s="47" t="s">
        <v>107</v>
      </c>
      <c r="E22" s="68" t="s">
        <v>38</v>
      </c>
      <c r="F22" s="48" t="s">
        <v>113</v>
      </c>
      <c r="G22" s="49">
        <v>2200000</v>
      </c>
      <c r="H22" s="49">
        <f>70000-9024</f>
        <v>60976</v>
      </c>
      <c r="I22" s="50" t="s">
        <v>24</v>
      </c>
      <c r="J22" s="49">
        <v>0</v>
      </c>
      <c r="K22" s="47"/>
    </row>
    <row r="23" spans="2:11" s="44" customFormat="1" ht="60" customHeight="1">
      <c r="B23" s="45"/>
      <c r="C23" s="150">
        <v>7</v>
      </c>
      <c r="D23" s="164" t="s">
        <v>40</v>
      </c>
      <c r="E23" s="174" t="s">
        <v>38</v>
      </c>
      <c r="F23" s="167">
        <v>2010</v>
      </c>
      <c r="G23" s="158">
        <f>H23</f>
        <v>317264</v>
      </c>
      <c r="H23" s="158">
        <f>500000-43000-139736</f>
        <v>317264</v>
      </c>
      <c r="I23" s="168" t="s">
        <v>24</v>
      </c>
      <c r="J23" s="158">
        <v>0</v>
      </c>
      <c r="K23" s="164"/>
    </row>
    <row r="24" spans="2:11" s="69" customFormat="1" ht="60" customHeight="1">
      <c r="B24" s="63"/>
      <c r="C24" s="57" t="s">
        <v>55</v>
      </c>
      <c r="D24" s="70" t="s">
        <v>42</v>
      </c>
      <c r="E24" s="70" t="s">
        <v>43</v>
      </c>
      <c r="F24" s="71"/>
      <c r="G24" s="72">
        <f>G25+G27+G29</f>
        <v>423822</v>
      </c>
      <c r="H24" s="72">
        <f>H25+H27+H29</f>
        <v>423822</v>
      </c>
      <c r="I24" s="72"/>
      <c r="J24" s="72">
        <f>J25+J27+J29</f>
        <v>0</v>
      </c>
      <c r="K24" s="70"/>
    </row>
    <row r="25" spans="2:11" s="69" customFormat="1" ht="60" customHeight="1">
      <c r="B25" s="63"/>
      <c r="C25" s="73"/>
      <c r="D25" s="74"/>
      <c r="E25" s="75" t="s">
        <v>44</v>
      </c>
      <c r="F25" s="76"/>
      <c r="G25" s="77">
        <f>G26</f>
        <v>26792</v>
      </c>
      <c r="H25" s="160">
        <f>H26</f>
        <v>26792</v>
      </c>
      <c r="I25" s="77"/>
      <c r="J25" s="77">
        <f>J26</f>
        <v>0</v>
      </c>
      <c r="K25" s="78"/>
    </row>
    <row r="26" spans="2:11" s="69" customFormat="1" ht="65.25" customHeight="1">
      <c r="B26" s="63"/>
      <c r="C26" s="79">
        <v>8</v>
      </c>
      <c r="D26" s="78" t="s">
        <v>45</v>
      </c>
      <c r="E26" s="78" t="s">
        <v>46</v>
      </c>
      <c r="F26" s="80">
        <v>2010</v>
      </c>
      <c r="G26" s="81">
        <v>26792</v>
      </c>
      <c r="H26" s="81">
        <f>50000-23208</f>
        <v>26792</v>
      </c>
      <c r="I26" s="50" t="s">
        <v>24</v>
      </c>
      <c r="J26" s="81">
        <v>0</v>
      </c>
      <c r="K26" s="78"/>
    </row>
    <row r="27" spans="2:11" s="82" customFormat="1" ht="60.75" customHeight="1">
      <c r="B27" s="83"/>
      <c r="C27" s="84"/>
      <c r="D27" s="85"/>
      <c r="E27" s="85" t="s">
        <v>47</v>
      </c>
      <c r="F27" s="86"/>
      <c r="G27" s="87">
        <f>G28</f>
        <v>393530</v>
      </c>
      <c r="H27" s="87">
        <f>H28</f>
        <v>393530</v>
      </c>
      <c r="I27" s="87"/>
      <c r="J27" s="87">
        <f>J28</f>
        <v>0</v>
      </c>
      <c r="K27" s="88"/>
    </row>
    <row r="28" spans="2:11" s="89" customFormat="1" ht="204.75" customHeight="1">
      <c r="B28" s="90"/>
      <c r="C28" s="91">
        <v>9</v>
      </c>
      <c r="D28" s="92" t="s">
        <v>48</v>
      </c>
      <c r="E28" s="92" t="s">
        <v>49</v>
      </c>
      <c r="F28" s="93">
        <v>2010</v>
      </c>
      <c r="G28" s="94">
        <f>H28</f>
        <v>393530</v>
      </c>
      <c r="H28" s="94">
        <f>270000+110000+12000+1530</f>
        <v>393530</v>
      </c>
      <c r="I28" s="50" t="s">
        <v>24</v>
      </c>
      <c r="J28" s="94">
        <v>0</v>
      </c>
      <c r="K28" s="95"/>
    </row>
    <row r="29" spans="2:11" s="82" customFormat="1" ht="54" customHeight="1">
      <c r="B29" s="83"/>
      <c r="C29" s="96"/>
      <c r="D29" s="85"/>
      <c r="E29" s="85" t="s">
        <v>50</v>
      </c>
      <c r="F29" s="86"/>
      <c r="G29" s="87">
        <f>G31</f>
        <v>3500</v>
      </c>
      <c r="H29" s="87">
        <f>H31</f>
        <v>3500</v>
      </c>
      <c r="I29" s="87"/>
      <c r="J29" s="87">
        <f>J31</f>
        <v>0</v>
      </c>
      <c r="K29" s="92"/>
    </row>
    <row r="30" spans="2:11" s="3" customFormat="1" ht="12.75" customHeight="1" hidden="1">
      <c r="B30" s="97"/>
      <c r="C30" s="98">
        <v>22</v>
      </c>
      <c r="D30" s="95" t="s">
        <v>51</v>
      </c>
      <c r="E30" s="95" t="s">
        <v>52</v>
      </c>
      <c r="F30" s="93">
        <v>2002</v>
      </c>
      <c r="G30" s="99">
        <v>100000</v>
      </c>
      <c r="H30" s="99"/>
      <c r="I30" s="99"/>
      <c r="J30" s="100"/>
      <c r="K30" s="95"/>
    </row>
    <row r="31" spans="2:11" s="101" customFormat="1" ht="61.5" customHeight="1">
      <c r="B31" s="102"/>
      <c r="C31" s="103">
        <v>10</v>
      </c>
      <c r="D31" s="104" t="s">
        <v>53</v>
      </c>
      <c r="E31" s="104" t="s">
        <v>54</v>
      </c>
      <c r="F31" s="105">
        <v>2010</v>
      </c>
      <c r="G31" s="106">
        <f>H31</f>
        <v>3500</v>
      </c>
      <c r="H31" s="106">
        <f>40000-12000-1530-22970</f>
        <v>3500</v>
      </c>
      <c r="I31" s="50" t="s">
        <v>24</v>
      </c>
      <c r="J31" s="107">
        <v>0</v>
      </c>
      <c r="K31" s="104"/>
    </row>
    <row r="32" spans="2:11" s="108" customFormat="1" ht="72.75" customHeight="1">
      <c r="B32" s="83"/>
      <c r="C32" s="57" t="s">
        <v>66</v>
      </c>
      <c r="D32" s="70" t="s">
        <v>56</v>
      </c>
      <c r="E32" s="70"/>
      <c r="F32" s="71"/>
      <c r="G32" s="179">
        <f>G33+G35</f>
        <v>17607989</v>
      </c>
      <c r="H32" s="179">
        <f>H33+H35</f>
        <v>1694007</v>
      </c>
      <c r="I32" s="179">
        <v>41700</v>
      </c>
      <c r="J32" s="179">
        <f>J33+J35</f>
        <v>531980.84</v>
      </c>
      <c r="K32" s="70"/>
    </row>
    <row r="33" spans="2:11" s="62" customFormat="1" ht="61.5" customHeight="1">
      <c r="B33" s="63"/>
      <c r="C33" s="109"/>
      <c r="D33" s="110"/>
      <c r="E33" s="110" t="s">
        <v>57</v>
      </c>
      <c r="F33" s="111"/>
      <c r="G33" s="180">
        <f>SUM(G34)</f>
        <v>159080</v>
      </c>
      <c r="H33" s="180">
        <f>SUM(H34)</f>
        <v>159080</v>
      </c>
      <c r="I33" s="180">
        <v>41700</v>
      </c>
      <c r="J33" s="180">
        <f>SUM(J34)</f>
        <v>0</v>
      </c>
      <c r="K33" s="113"/>
    </row>
    <row r="34" spans="2:11" s="114" customFormat="1" ht="78.75" customHeight="1">
      <c r="B34" s="45"/>
      <c r="C34" s="98">
        <v>11</v>
      </c>
      <c r="D34" s="163" t="s">
        <v>58</v>
      </c>
      <c r="E34" s="163" t="s">
        <v>46</v>
      </c>
      <c r="F34" s="93">
        <v>2010</v>
      </c>
      <c r="G34" s="99">
        <f>200000-40920</f>
        <v>159080</v>
      </c>
      <c r="H34" s="162">
        <f>200000-40920</f>
        <v>159080</v>
      </c>
      <c r="I34" s="50" t="s">
        <v>112</v>
      </c>
      <c r="J34" s="99">
        <v>0</v>
      </c>
      <c r="K34" s="47"/>
    </row>
    <row r="35" spans="2:11" s="114" customFormat="1" ht="78.75" customHeight="1">
      <c r="B35" s="45"/>
      <c r="C35" s="98"/>
      <c r="D35" s="163"/>
      <c r="E35" s="110" t="s">
        <v>115</v>
      </c>
      <c r="F35" s="93"/>
      <c r="G35" s="197">
        <f>SUM(G36:G38)</f>
        <v>17448909</v>
      </c>
      <c r="H35" s="197">
        <f>SUM(H36:H38)</f>
        <v>1534927</v>
      </c>
      <c r="I35" s="197">
        <f>SUM(I36:I38)</f>
        <v>0</v>
      </c>
      <c r="J35" s="198">
        <f>SUM(J36:J38)</f>
        <v>531980.84</v>
      </c>
      <c r="K35" s="47"/>
    </row>
    <row r="36" spans="2:11" s="114" customFormat="1" ht="63.75" customHeight="1">
      <c r="B36" s="45"/>
      <c r="C36" s="181">
        <v>12</v>
      </c>
      <c r="D36" s="182" t="s">
        <v>59</v>
      </c>
      <c r="E36" s="182" t="s">
        <v>60</v>
      </c>
      <c r="F36" s="183" t="s">
        <v>87</v>
      </c>
      <c r="G36" s="184">
        <f>1649172+783000-13263</f>
        <v>2418909</v>
      </c>
      <c r="H36" s="184">
        <f>1200000-13263</f>
        <v>1186737</v>
      </c>
      <c r="I36" s="168" t="s">
        <v>24</v>
      </c>
      <c r="J36" s="185">
        <v>531980.84</v>
      </c>
      <c r="K36" s="182"/>
    </row>
    <row r="37" spans="2:11" s="114" customFormat="1" ht="87.75" customHeight="1">
      <c r="B37" s="45"/>
      <c r="C37" s="98">
        <v>13</v>
      </c>
      <c r="D37" s="115" t="s">
        <v>62</v>
      </c>
      <c r="E37" s="95" t="s">
        <v>63</v>
      </c>
      <c r="F37" s="93" t="s">
        <v>33</v>
      </c>
      <c r="G37" s="99">
        <v>1030000</v>
      </c>
      <c r="H37" s="99">
        <v>300000</v>
      </c>
      <c r="I37" s="50" t="s">
        <v>24</v>
      </c>
      <c r="J37" s="99">
        <v>0</v>
      </c>
      <c r="K37" s="95"/>
    </row>
    <row r="38" spans="2:11" s="114" customFormat="1" ht="63.75" customHeight="1">
      <c r="B38" s="45"/>
      <c r="C38" s="98">
        <v>14</v>
      </c>
      <c r="D38" s="115" t="s">
        <v>64</v>
      </c>
      <c r="E38" s="95" t="s">
        <v>103</v>
      </c>
      <c r="F38" s="93" t="s">
        <v>65</v>
      </c>
      <c r="G38" s="99">
        <v>14000000</v>
      </c>
      <c r="H38" s="99">
        <f>300000-240000-11810</f>
        <v>48190</v>
      </c>
      <c r="I38" s="50" t="s">
        <v>24</v>
      </c>
      <c r="J38" s="99">
        <v>0</v>
      </c>
      <c r="K38" s="95"/>
    </row>
    <row r="39" spans="2:11" s="55" customFormat="1" ht="45.75" customHeight="1">
      <c r="B39" s="56"/>
      <c r="C39" s="57" t="s">
        <v>66</v>
      </c>
      <c r="D39" s="70" t="s">
        <v>67</v>
      </c>
      <c r="E39" s="70"/>
      <c r="F39" s="116"/>
      <c r="G39" s="72">
        <f>G40+G44</f>
        <v>3366487</v>
      </c>
      <c r="H39" s="72">
        <f>H40+H44</f>
        <v>2516487</v>
      </c>
      <c r="I39" s="72">
        <v>1327668</v>
      </c>
      <c r="J39" s="72">
        <f>J40+J44</f>
        <v>0</v>
      </c>
      <c r="K39" s="117"/>
    </row>
    <row r="40" spans="2:11" s="118" customFormat="1" ht="45" customHeight="1">
      <c r="B40" s="119"/>
      <c r="C40" s="109"/>
      <c r="D40" s="110"/>
      <c r="E40" s="110" t="s">
        <v>68</v>
      </c>
      <c r="F40" s="111"/>
      <c r="G40" s="112">
        <f>SUM(G41:G43)</f>
        <v>3125597</v>
      </c>
      <c r="H40" s="161">
        <f>SUM(H41:H43)</f>
        <v>2275597</v>
      </c>
      <c r="I40" s="112">
        <f>SUM(I41:I43)</f>
        <v>0</v>
      </c>
      <c r="J40" s="112">
        <f>SUM(J41:J43)</f>
        <v>0</v>
      </c>
      <c r="K40" s="113"/>
    </row>
    <row r="41" spans="2:11" s="118" customFormat="1" ht="60.75" customHeight="1">
      <c r="B41" s="119"/>
      <c r="C41" s="120">
        <v>16</v>
      </c>
      <c r="D41" s="52" t="s">
        <v>69</v>
      </c>
      <c r="E41" s="47" t="s">
        <v>70</v>
      </c>
      <c r="F41" s="53">
        <v>2010</v>
      </c>
      <c r="G41" s="121">
        <f>H41</f>
        <v>1067683</v>
      </c>
      <c r="H41" s="49">
        <f>1194494-126811</f>
        <v>1067683</v>
      </c>
      <c r="I41" s="50" t="s">
        <v>109</v>
      </c>
      <c r="J41" s="49">
        <v>0</v>
      </c>
      <c r="K41" s="47"/>
    </row>
    <row r="42" spans="2:11" s="44" customFormat="1" ht="60" customHeight="1">
      <c r="B42" s="45"/>
      <c r="C42" s="195">
        <v>17</v>
      </c>
      <c r="D42" s="175" t="s">
        <v>69</v>
      </c>
      <c r="E42" s="164" t="s">
        <v>71</v>
      </c>
      <c r="F42" s="176">
        <v>2010</v>
      </c>
      <c r="G42" s="196">
        <f>H42</f>
        <v>1194494</v>
      </c>
      <c r="H42" s="158">
        <f>1194494</f>
        <v>1194494</v>
      </c>
      <c r="I42" s="168" t="s">
        <v>110</v>
      </c>
      <c r="J42" s="158">
        <v>0</v>
      </c>
      <c r="K42" s="164"/>
    </row>
    <row r="43" spans="2:11" s="44" customFormat="1" ht="72" customHeight="1">
      <c r="B43" s="45"/>
      <c r="C43" s="120">
        <v>18</v>
      </c>
      <c r="D43" s="52" t="s">
        <v>72</v>
      </c>
      <c r="E43" s="52" t="s">
        <v>73</v>
      </c>
      <c r="F43" s="53" t="s">
        <v>39</v>
      </c>
      <c r="G43" s="122">
        <v>863420</v>
      </c>
      <c r="H43" s="123">
        <f>400000-386580</f>
        <v>13420</v>
      </c>
      <c r="I43" s="50" t="s">
        <v>24</v>
      </c>
      <c r="J43" s="124">
        <v>0</v>
      </c>
      <c r="K43" s="47"/>
    </row>
    <row r="44" spans="2:11" s="118" customFormat="1" ht="50.25" customHeight="1">
      <c r="B44" s="119"/>
      <c r="C44" s="125"/>
      <c r="D44" s="110"/>
      <c r="E44" s="110" t="s">
        <v>74</v>
      </c>
      <c r="F44" s="111"/>
      <c r="G44" s="126">
        <f>SUM(G45:G48)</f>
        <v>240890</v>
      </c>
      <c r="H44" s="165">
        <f>SUM(H45:H48)</f>
        <v>240890</v>
      </c>
      <c r="I44" s="126">
        <f>SUM(I45:I48)</f>
        <v>0</v>
      </c>
      <c r="J44" s="126">
        <f>SUM(J45:J48)</f>
        <v>0</v>
      </c>
      <c r="K44" s="65"/>
    </row>
    <row r="45" spans="2:11" s="44" customFormat="1" ht="62.25" customHeight="1">
      <c r="B45" s="45"/>
      <c r="C45" s="150">
        <v>19</v>
      </c>
      <c r="D45" s="164" t="s">
        <v>75</v>
      </c>
      <c r="E45" s="164" t="s">
        <v>76</v>
      </c>
      <c r="F45" s="167">
        <v>2010</v>
      </c>
      <c r="G45" s="158">
        <f>H45</f>
        <v>44262</v>
      </c>
      <c r="H45" s="158">
        <f>50000-5738</f>
        <v>44262</v>
      </c>
      <c r="I45" s="168" t="s">
        <v>24</v>
      </c>
      <c r="J45" s="158">
        <v>0</v>
      </c>
      <c r="K45" s="164"/>
    </row>
    <row r="46" spans="2:11" s="127" customFormat="1" ht="60" customHeight="1">
      <c r="B46" s="102"/>
      <c r="C46" s="170">
        <v>20</v>
      </c>
      <c r="D46" s="171" t="s">
        <v>108</v>
      </c>
      <c r="E46" s="171" t="s">
        <v>77</v>
      </c>
      <c r="F46" s="172">
        <v>2010</v>
      </c>
      <c r="G46" s="158">
        <f>H46</f>
        <v>45324</v>
      </c>
      <c r="H46" s="173">
        <f>50000-4676</f>
        <v>45324</v>
      </c>
      <c r="I46" s="168" t="s">
        <v>24</v>
      </c>
      <c r="J46" s="173">
        <v>0</v>
      </c>
      <c r="K46" s="171"/>
    </row>
    <row r="47" spans="2:11" s="127" customFormat="1" ht="73.5" customHeight="1">
      <c r="B47" s="102"/>
      <c r="C47" s="170">
        <v>21</v>
      </c>
      <c r="D47" s="171" t="s">
        <v>78</v>
      </c>
      <c r="E47" s="171" t="s">
        <v>77</v>
      </c>
      <c r="F47" s="172">
        <v>2010</v>
      </c>
      <c r="G47" s="158">
        <f>H47</f>
        <v>84326</v>
      </c>
      <c r="H47" s="173">
        <f>100000-15674</f>
        <v>84326</v>
      </c>
      <c r="I47" s="168" t="s">
        <v>24</v>
      </c>
      <c r="J47" s="173">
        <v>0</v>
      </c>
      <c r="K47" s="171"/>
    </row>
    <row r="48" spans="2:11" s="127" customFormat="1" ht="84" customHeight="1">
      <c r="B48" s="102"/>
      <c r="C48" s="170">
        <v>22</v>
      </c>
      <c r="D48" s="171" t="s">
        <v>79</v>
      </c>
      <c r="E48" s="171" t="s">
        <v>77</v>
      </c>
      <c r="F48" s="172">
        <v>2010</v>
      </c>
      <c r="G48" s="158">
        <f>H48</f>
        <v>66978</v>
      </c>
      <c r="H48" s="173">
        <f>70000-3022</f>
        <v>66978</v>
      </c>
      <c r="I48" s="168" t="s">
        <v>24</v>
      </c>
      <c r="J48" s="173">
        <v>0</v>
      </c>
      <c r="K48" s="163"/>
    </row>
    <row r="49" spans="2:11" s="89" customFormat="1" ht="48.75" customHeight="1">
      <c r="B49" s="90"/>
      <c r="C49" s="91"/>
      <c r="D49" s="128" t="s">
        <v>80</v>
      </c>
      <c r="E49" s="129"/>
      <c r="F49" s="130"/>
      <c r="G49" s="131">
        <f>SUM(G50+G51+G63)+G60</f>
        <v>78462057</v>
      </c>
      <c r="H49" s="131">
        <f>SUM(H50+H51+H63)+H60</f>
        <v>20130207</v>
      </c>
      <c r="I49" s="132"/>
      <c r="J49" s="131">
        <f>SUM(J50+J51+J63)</f>
        <v>0</v>
      </c>
      <c r="K49" s="95"/>
    </row>
    <row r="50" spans="2:11" s="69" customFormat="1" ht="65.25" customHeight="1">
      <c r="B50" s="63"/>
      <c r="C50" s="133" t="s">
        <v>81</v>
      </c>
      <c r="D50" s="58" t="s">
        <v>16</v>
      </c>
      <c r="E50" s="58" t="s">
        <v>82</v>
      </c>
      <c r="F50" s="134"/>
      <c r="G50" s="60">
        <v>63104976</v>
      </c>
      <c r="H50" s="60">
        <v>13672371</v>
      </c>
      <c r="I50" s="60"/>
      <c r="J50" s="60">
        <v>0</v>
      </c>
      <c r="K50" s="58"/>
    </row>
    <row r="51" spans="2:11" s="135" customFormat="1" ht="54" customHeight="1">
      <c r="B51" s="136"/>
      <c r="C51" s="57" t="s">
        <v>83</v>
      </c>
      <c r="D51" s="58" t="s">
        <v>29</v>
      </c>
      <c r="E51" s="58"/>
      <c r="F51" s="59"/>
      <c r="G51" s="60">
        <f>G52+G54</f>
        <v>8714112</v>
      </c>
      <c r="H51" s="60">
        <f>H52+H54</f>
        <v>4807547</v>
      </c>
      <c r="I51" s="60">
        <f>I52+I54</f>
        <v>400000</v>
      </c>
      <c r="J51" s="60">
        <f>J52+J54</f>
        <v>0</v>
      </c>
      <c r="K51" s="61"/>
    </row>
    <row r="52" spans="2:11" s="118" customFormat="1" ht="50.25" customHeight="1">
      <c r="B52" s="119"/>
      <c r="C52" s="64"/>
      <c r="D52" s="65"/>
      <c r="E52" s="65" t="s">
        <v>84</v>
      </c>
      <c r="F52" s="66"/>
      <c r="G52" s="67">
        <f>G53</f>
        <v>3775000</v>
      </c>
      <c r="H52" s="154">
        <f>H53</f>
        <v>656956</v>
      </c>
      <c r="I52" s="67"/>
      <c r="J52" s="67">
        <f>J53</f>
        <v>0</v>
      </c>
      <c r="K52" s="65"/>
    </row>
    <row r="53" spans="2:11" s="44" customFormat="1" ht="72.75" customHeight="1">
      <c r="B53" s="102"/>
      <c r="C53" s="166">
        <v>23</v>
      </c>
      <c r="D53" s="164" t="s">
        <v>85</v>
      </c>
      <c r="E53" s="164" t="s">
        <v>86</v>
      </c>
      <c r="F53" s="167" t="s">
        <v>87</v>
      </c>
      <c r="G53" s="158">
        <v>3775000</v>
      </c>
      <c r="H53" s="158">
        <f>800000-143044</f>
        <v>656956</v>
      </c>
      <c r="I53" s="168" t="s">
        <v>24</v>
      </c>
      <c r="J53" s="158">
        <v>0</v>
      </c>
      <c r="K53" s="164"/>
    </row>
    <row r="54" spans="2:11" s="118" customFormat="1" ht="48.75" customHeight="1">
      <c r="B54" s="137"/>
      <c r="C54" s="64"/>
      <c r="D54" s="65"/>
      <c r="E54" s="65" t="s">
        <v>88</v>
      </c>
      <c r="F54" s="66"/>
      <c r="G54" s="67">
        <f>SUM(G55:G59)</f>
        <v>4939112</v>
      </c>
      <c r="H54" s="154">
        <f>SUM(H55:H59)</f>
        <v>4150591</v>
      </c>
      <c r="I54" s="67">
        <v>400000</v>
      </c>
      <c r="J54" s="67">
        <f>SUM(J55:J59)</f>
        <v>0</v>
      </c>
      <c r="K54" s="65"/>
    </row>
    <row r="55" spans="2:11" s="44" customFormat="1" ht="60" customHeight="1">
      <c r="B55" s="102"/>
      <c r="C55" s="166">
        <v>24</v>
      </c>
      <c r="D55" s="175" t="s">
        <v>85</v>
      </c>
      <c r="E55" s="175" t="s">
        <v>89</v>
      </c>
      <c r="F55" s="176" t="s">
        <v>61</v>
      </c>
      <c r="G55" s="177">
        <f>2388200+321+6282+4855</f>
        <v>2399658</v>
      </c>
      <c r="H55" s="177">
        <f>1600000+6282+4855</f>
        <v>1611137</v>
      </c>
      <c r="I55" s="168" t="s">
        <v>111</v>
      </c>
      <c r="J55" s="177">
        <v>0</v>
      </c>
      <c r="K55" s="164"/>
    </row>
    <row r="56" spans="2:11" s="44" customFormat="1" ht="81.75" customHeight="1">
      <c r="B56" s="102"/>
      <c r="C56" s="166">
        <v>25</v>
      </c>
      <c r="D56" s="164" t="s">
        <v>34</v>
      </c>
      <c r="E56" s="164" t="s">
        <v>90</v>
      </c>
      <c r="F56" s="167">
        <v>2010</v>
      </c>
      <c r="G56" s="158">
        <f>600000-38000-195552</f>
        <v>366448</v>
      </c>
      <c r="H56" s="158">
        <f>600000-38000-195552</f>
        <v>366448</v>
      </c>
      <c r="I56" s="168" t="s">
        <v>24</v>
      </c>
      <c r="J56" s="158">
        <v>0</v>
      </c>
      <c r="K56" s="164"/>
    </row>
    <row r="57" spans="2:11" s="44" customFormat="1" ht="60" customHeight="1">
      <c r="B57" s="102"/>
      <c r="C57" s="166">
        <v>26</v>
      </c>
      <c r="D57" s="164" t="s">
        <v>34</v>
      </c>
      <c r="E57" s="164" t="s">
        <v>91</v>
      </c>
      <c r="F57" s="167">
        <v>2010</v>
      </c>
      <c r="G57" s="158">
        <f>600000+212000+38000+1522</f>
        <v>851522</v>
      </c>
      <c r="H57" s="158">
        <f>600000+212000+38000+1522</f>
        <v>851522</v>
      </c>
      <c r="I57" s="168" t="s">
        <v>24</v>
      </c>
      <c r="J57" s="158">
        <v>0</v>
      </c>
      <c r="K57" s="164"/>
    </row>
    <row r="58" spans="2:11" s="190" customFormat="1" ht="67.5" customHeight="1">
      <c r="B58" s="188"/>
      <c r="C58" s="191">
        <v>27</v>
      </c>
      <c r="D58" s="192" t="s">
        <v>34</v>
      </c>
      <c r="E58" s="192" t="s">
        <v>92</v>
      </c>
      <c r="F58" s="193">
        <v>2010</v>
      </c>
      <c r="G58" s="178">
        <f>550000+83000</f>
        <v>633000</v>
      </c>
      <c r="H58" s="178">
        <f>550000+83000</f>
        <v>633000</v>
      </c>
      <c r="I58" s="168" t="s">
        <v>24</v>
      </c>
      <c r="J58" s="178">
        <v>0</v>
      </c>
      <c r="K58" s="189"/>
    </row>
    <row r="59" spans="2:11" s="190" customFormat="1" ht="72.75" customHeight="1">
      <c r="B59" s="188"/>
      <c r="C59" s="191">
        <v>28</v>
      </c>
      <c r="D59" s="192" t="s">
        <v>93</v>
      </c>
      <c r="E59" s="194" t="s">
        <v>73</v>
      </c>
      <c r="F59" s="193">
        <v>2010</v>
      </c>
      <c r="G59" s="178">
        <f>H59</f>
        <v>688484</v>
      </c>
      <c r="H59" s="178">
        <f>700000-6377-5139</f>
        <v>688484</v>
      </c>
      <c r="I59" s="168" t="s">
        <v>24</v>
      </c>
      <c r="J59" s="178">
        <v>0</v>
      </c>
      <c r="K59" s="189"/>
    </row>
    <row r="60" spans="2:11" s="44" customFormat="1" ht="63.75" customHeight="1">
      <c r="B60" s="102"/>
      <c r="C60" s="143" t="s">
        <v>41</v>
      </c>
      <c r="D60" s="144" t="s">
        <v>104</v>
      </c>
      <c r="E60" s="145"/>
      <c r="F60" s="146"/>
      <c r="G60" s="147">
        <f>G61</f>
        <v>5000000</v>
      </c>
      <c r="H60" s="147">
        <f>H61</f>
        <v>7320</v>
      </c>
      <c r="I60" s="148"/>
      <c r="J60" s="147"/>
      <c r="K60" s="149"/>
    </row>
    <row r="61" spans="2:11" s="44" customFormat="1" ht="63.75" customHeight="1">
      <c r="B61" s="102"/>
      <c r="C61" s="150"/>
      <c r="D61" s="151"/>
      <c r="E61" s="152" t="s">
        <v>105</v>
      </c>
      <c r="F61" s="153"/>
      <c r="G61" s="154">
        <f>G62</f>
        <v>5000000</v>
      </c>
      <c r="H61" s="154">
        <f>H62</f>
        <v>7320</v>
      </c>
      <c r="I61" s="155"/>
      <c r="J61" s="154"/>
      <c r="K61" s="156"/>
    </row>
    <row r="62" spans="2:11" s="44" customFormat="1" ht="63.75" customHeight="1">
      <c r="B62" s="102"/>
      <c r="C62" s="150">
        <v>1</v>
      </c>
      <c r="D62" s="164" t="s">
        <v>114</v>
      </c>
      <c r="E62" s="174" t="s">
        <v>46</v>
      </c>
      <c r="F62" s="167" t="s">
        <v>106</v>
      </c>
      <c r="G62" s="158">
        <v>5000000</v>
      </c>
      <c r="H62" s="158">
        <f>50000-42680</f>
        <v>7320</v>
      </c>
      <c r="I62" s="168" t="s">
        <v>24</v>
      </c>
      <c r="J62" s="158"/>
      <c r="K62" s="164"/>
    </row>
    <row r="63" spans="2:11" s="135" customFormat="1" ht="50.25" customHeight="1">
      <c r="B63" s="45"/>
      <c r="C63" s="57" t="s">
        <v>94</v>
      </c>
      <c r="D63" s="58" t="s">
        <v>95</v>
      </c>
      <c r="E63" s="58"/>
      <c r="F63" s="59"/>
      <c r="G63" s="60">
        <f aca="true" t="shared" si="0" ref="G63:J64">G64</f>
        <v>1642969</v>
      </c>
      <c r="H63" s="169">
        <f t="shared" si="0"/>
        <v>1642969</v>
      </c>
      <c r="I63" s="60"/>
      <c r="J63" s="60">
        <f t="shared" si="0"/>
        <v>0</v>
      </c>
      <c r="K63" s="61"/>
    </row>
    <row r="64" spans="2:11" s="118" customFormat="1" ht="61.5" customHeight="1">
      <c r="B64" s="119"/>
      <c r="C64" s="64"/>
      <c r="D64" s="65"/>
      <c r="E64" s="65" t="s">
        <v>96</v>
      </c>
      <c r="F64" s="66"/>
      <c r="G64" s="67">
        <f t="shared" si="0"/>
        <v>1642969</v>
      </c>
      <c r="H64" s="67">
        <f t="shared" si="0"/>
        <v>1642969</v>
      </c>
      <c r="I64" s="67"/>
      <c r="J64" s="67">
        <f t="shared" si="0"/>
        <v>0</v>
      </c>
      <c r="K64" s="65"/>
    </row>
    <row r="65" spans="2:11" s="44" customFormat="1" ht="64.5" customHeight="1">
      <c r="B65" s="102"/>
      <c r="C65" s="166">
        <v>29</v>
      </c>
      <c r="D65" s="175" t="s">
        <v>97</v>
      </c>
      <c r="E65" s="175" t="s">
        <v>73</v>
      </c>
      <c r="F65" s="176">
        <v>2010</v>
      </c>
      <c r="G65" s="177">
        <f>H65</f>
        <v>1642969</v>
      </c>
      <c r="H65" s="177">
        <f>1430000+175000+5200+26500+6269</f>
        <v>1642969</v>
      </c>
      <c r="I65" s="168" t="s">
        <v>24</v>
      </c>
      <c r="J65" s="177">
        <v>0</v>
      </c>
      <c r="K65" s="164"/>
    </row>
    <row r="66" ht="87.75" customHeight="1">
      <c r="D66" s="3"/>
    </row>
    <row r="67" spans="3:6" s="138" customFormat="1" ht="20.25">
      <c r="C67" s="139" t="s">
        <v>98</v>
      </c>
      <c r="F67" s="140"/>
    </row>
    <row r="68" spans="3:6" s="138" customFormat="1" ht="20.25">
      <c r="C68" s="138" t="s">
        <v>99</v>
      </c>
      <c r="F68" s="140"/>
    </row>
    <row r="69" spans="3:6" s="138" customFormat="1" ht="20.25">
      <c r="C69" s="138" t="s">
        <v>100</v>
      </c>
      <c r="F69" s="140"/>
    </row>
    <row r="70" spans="3:6" s="138" customFormat="1" ht="20.25">
      <c r="C70" s="138" t="s">
        <v>101</v>
      </c>
      <c r="F70" s="140"/>
    </row>
    <row r="71" s="138" customFormat="1" ht="20.25">
      <c r="F71" s="140"/>
    </row>
  </sheetData>
  <sheetProtection/>
  <mergeCells count="3">
    <mergeCell ref="D3:J4"/>
    <mergeCell ref="B3:C3"/>
    <mergeCell ref="B2:D2"/>
  </mergeCells>
  <printOptions/>
  <pageMargins left="0.25" right="0.25" top="0.75" bottom="0.75" header="0.3" footer="0.3"/>
  <pageSetup horizontalDpi="300" verticalDpi="300" orientation="landscape" paperSize="9" scale="36" r:id="rId1"/>
  <headerFooter alignWithMargins="0">
    <oddFooter xml:space="preserve">&amp;C&amp;18 </oddFooter>
  </headerFooter>
  <rowBreaks count="3" manualBreakCount="3">
    <brk id="23" min="1" max="10" man="1"/>
    <brk id="38" min="1" max="10" man="1"/>
    <brk id="5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Liliana</dc:creator>
  <cp:keywords/>
  <dc:description/>
  <cp:lastModifiedBy>majka_l</cp:lastModifiedBy>
  <cp:lastPrinted>2010-12-16T09:23:38Z</cp:lastPrinted>
  <dcterms:created xsi:type="dcterms:W3CDTF">2009-11-10T16:12:37Z</dcterms:created>
  <dcterms:modified xsi:type="dcterms:W3CDTF">2010-12-22T15:04:47Z</dcterms:modified>
  <cp:category/>
  <cp:version/>
  <cp:contentType/>
  <cp:contentStatus/>
</cp:coreProperties>
</file>