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27" activeTab="0"/>
  </bookViews>
  <sheets>
    <sheet name="POKL-2012" sheetId="1" r:id="rId1"/>
    <sheet name="Arkusz1" sheetId="2" r:id="rId2"/>
  </sheets>
  <definedNames>
    <definedName name="Excel_BuiltIn_Print_Area_1">'POKL-2012'!$A$1:$Q$67</definedName>
    <definedName name="Excel_BuiltIn_Print_Area_1_1">'POKL-2012'!$1:$12</definedName>
    <definedName name="Excel_BuiltIn_Print_Area_1_1_1">'POKL-2012'!$1:$12</definedName>
    <definedName name="Excel_BuiltIn_Print_Area_1_1_11">'POKL-2012'!$1:$12</definedName>
    <definedName name="Excel_BuiltIn_Print_Area_2">'Arkusz1'!$A:$XFD</definedName>
    <definedName name="Excel_BuiltIn_Print_Area_2_1">'Arkusz1'!$A:$XFD</definedName>
    <definedName name="Excel_BuiltIn_Print_Area_2_1_1">'Arkusz1'!$A:$XFD</definedName>
    <definedName name="Excel_BuiltIn_Print_Area_2_1_11">'Arkusz1'!$A:$XFD</definedName>
    <definedName name="Excel_BuiltIn_Sheet_Title_1">"Tabela 9a"</definedName>
    <definedName name="Excel_BuiltIn_Sheet_Title_1_1">"POKL-2011"</definedName>
    <definedName name="Excel_BuiltIn_Sheet_Title_1_1_1">"POKL-2011"</definedName>
    <definedName name="Excel_BuiltIn_Sheet_Title_1_1_11">"POKL-2011"</definedName>
    <definedName name="Excel_BuiltIn_Sheet_Title_2">"Arkusz1"</definedName>
    <definedName name="Excel_BuiltIn_Sheet_Title_2_1">"Arkusz1"</definedName>
    <definedName name="Excel_BuiltIn_Sheet_Title_2_1_1">"Arkusz1"</definedName>
    <definedName name="Excel_BuiltIn_Sheet_Title_2_1_11">"Arkusz1"</definedName>
    <definedName name="_xlnm.Print_Area" localSheetId="0">'POKL-2012'!$A$1:$Q$69</definedName>
    <definedName name="_xlnm.Print_Titles" localSheetId="0">'POKL-2012'!$4:$11</definedName>
  </definedNames>
  <calcPr fullCalcOnLoad="1"/>
</workbook>
</file>

<file path=xl/sharedStrings.xml><?xml version="1.0" encoding="utf-8"?>
<sst xmlns="http://schemas.openxmlformats.org/spreadsheetml/2006/main" count="103" uniqueCount="56">
  <si>
    <t>Tabela nr 9a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</si>
  <si>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</si>
  <si>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</si>
  <si>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</si>
  <si>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</si>
  <si>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</si>
  <si>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</si>
  <si>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</si>
  <si>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</si>
  <si>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</si>
  <si>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</si>
  <si>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</si>
  <si>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</si>
  <si>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</si>
  <si>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</si>
  <si>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</si>
  <si>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</si>
  <si>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</si>
  <si>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</si>
  <si>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</si>
  <si>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</si>
  <si>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(6+7)</t>
  </si>
  <si>
    <t>(9+13)</t>
  </si>
  <si>
    <t>(10+11+12)</t>
  </si>
  <si>
    <t>(14+15+16+17)</t>
  </si>
  <si>
    <t>Wydatki bieżące</t>
  </si>
  <si>
    <t>razem</t>
  </si>
  <si>
    <t>z tego 2011</t>
  </si>
  <si>
    <t>801 80195</t>
  </si>
  <si>
    <t xml:space="preserve">801 80195 </t>
  </si>
  <si>
    <t>z tego 2012</t>
  </si>
  <si>
    <t>Program „Uczenie się przez całe życie” Comenius</t>
  </si>
  <si>
    <r>
      <t>nazwa projektu</t>
    </r>
    <r>
      <rPr>
        <b/>
        <sz val="8"/>
        <color indexed="8"/>
        <rFont val="Times New Roman"/>
        <family val="1"/>
      </rPr>
      <t>: „Świadoma młodzież w działaniu”</t>
    </r>
  </si>
  <si>
    <t>z tego 2013</t>
  </si>
  <si>
    <t>Wydatki majątkowe</t>
  </si>
  <si>
    <t>Ogółem</t>
  </si>
  <si>
    <t xml:space="preserve">Program: Program Operacyjny Kapitał Ludzki, Priorytet IX- Rozwój wykształcenia i kompetencji w regionach, Działanie 9.2 Podniesienie atrakcyjności i jakości szkolnictwa zawodowego </t>
  </si>
  <si>
    <r>
      <t xml:space="preserve">nazwa projektu: </t>
    </r>
    <r>
      <rPr>
        <b/>
        <sz val="8"/>
        <color indexed="8"/>
        <rFont val="Times New Roman"/>
        <family val="1"/>
      </rPr>
      <t>"Wykształceni Technicy"</t>
    </r>
  </si>
  <si>
    <r>
      <t xml:space="preserve">nazwa projektu: </t>
    </r>
    <r>
      <rPr>
        <b/>
        <sz val="8"/>
        <color indexed="8"/>
        <rFont val="Times New Roman"/>
        <family val="1"/>
      </rPr>
      <t>"Szkoła XXI w. - partnerem na rynku pracy"</t>
    </r>
  </si>
  <si>
    <t>Program: Program Operacyjny Kapitał Ludzki, Piorytet VI- Rynek pracy otwarty dla wszystkich, Działanie 6.1 – Poprawa dostępu do zatrudnienia oraz wspieranie aktywności zawodowej w regionie</t>
  </si>
  <si>
    <t>853 85333</t>
  </si>
  <si>
    <r>
      <t xml:space="preserve">nazwa projektu: </t>
    </r>
    <r>
      <rPr>
        <b/>
        <sz val="8"/>
        <color indexed="8"/>
        <rFont val="Times New Roman"/>
        <family val="1"/>
      </rPr>
      <t>"Profesjonalny  Pracownik-Przyjazny Urząd IV"</t>
    </r>
  </si>
  <si>
    <t>1.1</t>
  </si>
  <si>
    <t>1.3</t>
  </si>
  <si>
    <t>1.4</t>
  </si>
  <si>
    <t>1.5</t>
  </si>
  <si>
    <t>* wkład własny niepieniężny</t>
  </si>
  <si>
    <r>
      <t xml:space="preserve">nazwa projektu: </t>
    </r>
    <r>
      <rPr>
        <b/>
        <sz val="8"/>
        <color indexed="8"/>
        <rFont val="Times New Roman"/>
        <family val="1"/>
      </rPr>
      <t>"Będę profesjonalistą"</t>
    </r>
  </si>
  <si>
    <t xml:space="preserve">2013r. </t>
  </si>
  <si>
    <t>1.2</t>
  </si>
  <si>
    <r>
      <t xml:space="preserve">nazwa projektu: </t>
    </r>
    <r>
      <rPr>
        <b/>
        <sz val="8"/>
        <color indexed="8"/>
        <rFont val="Times New Roman"/>
        <family val="1"/>
      </rPr>
      <t>"Profesjonalny  Pracownik-Przyjazny Urząd V"</t>
    </r>
  </si>
  <si>
    <t>1.6</t>
  </si>
  <si>
    <t>Program: Program Operacyjny Kapitał Ludzki</t>
  </si>
  <si>
    <r>
      <t xml:space="preserve">nazwa projektu: </t>
    </r>
    <r>
      <rPr>
        <b/>
        <sz val="8"/>
        <color indexed="8"/>
        <rFont val="Times New Roman"/>
        <family val="1"/>
      </rPr>
      <t>"Dobre kwalifikacje - dobry start"</t>
    </r>
  </si>
  <si>
    <t>1.7</t>
  </si>
  <si>
    <t>Załącznik nr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</si>
</sst>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4" fontId="3" fillId="0" borderId="12" xfId="0" applyNumberFormat="1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0" fontId="3" fillId="0" borderId="14" xfId="0" applyNumberFormat="1" applyFont="1" applyFill="1" applyBorder="1" applyAlignment="1" applyProtection="1">
      <alignment horizontal="right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 wrapText="1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4" fontId="3" fillId="0" borderId="15" xfId="0" applyNumberFormat="1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20" xfId="0" applyNumberFormat="1" applyFont="1" applyFill="1" applyBorder="1" applyAlignment="1" applyProtection="1">
      <alignment horizontal="right"/>
      <protection/>
    </xf>
    <xf numFmtId="4" fontId="3" fillId="0" borderId="21" xfId="0" applyNumberFormat="1" applyFont="1" applyFill="1" applyBorder="1" applyAlignment="1" applyProtection="1">
      <alignment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4" fontId="3" fillId="0" borderId="22" xfId="0" applyNumberFormat="1" applyFont="1" applyFill="1" applyBorder="1" applyAlignment="1" applyProtection="1">
      <alignment horizontal="right"/>
      <protection/>
    </xf>
    <xf numFmtId="4" fontId="3" fillId="0" borderId="19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" fontId="3" fillId="0" borderId="23" xfId="0" applyNumberFormat="1" applyFont="1" applyFill="1" applyBorder="1" applyAlignment="1" applyProtection="1">
      <alignment/>
      <protection/>
    </xf>
    <xf numFmtId="4" fontId="3" fillId="0" borderId="23" xfId="0" applyNumberFormat="1" applyFont="1" applyFill="1" applyBorder="1" applyAlignment="1" applyProtection="1">
      <alignment horizontal="right"/>
      <protection/>
    </xf>
    <xf numFmtId="4" fontId="3" fillId="0" borderId="24" xfId="0" applyNumberFormat="1" applyFont="1" applyFill="1" applyBorder="1" applyAlignment="1" applyProtection="1">
      <alignment horizontal="right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4" fontId="3" fillId="0" borderId="24" xfId="0" applyNumberFormat="1" applyFont="1" applyFill="1" applyBorder="1" applyAlignment="1" applyProtection="1">
      <alignment/>
      <protection/>
    </xf>
    <xf numFmtId="4" fontId="3" fillId="0" borderId="25" xfId="0" applyNumberFormat="1" applyFont="1" applyFill="1" applyBorder="1" applyAlignment="1" applyProtection="1">
      <alignment horizontal="right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3" fillId="0" borderId="26" xfId="0" applyNumberFormat="1" applyFont="1" applyFill="1" applyBorder="1" applyAlignment="1" applyProtection="1">
      <alignment horizontal="right" wrapText="1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4" fontId="3" fillId="0" borderId="26" xfId="0" applyNumberFormat="1" applyFont="1" applyFill="1" applyBorder="1" applyAlignment="1" applyProtection="1">
      <alignment horizontal="right"/>
      <protection/>
    </xf>
    <xf numFmtId="4" fontId="3" fillId="0" borderId="27" xfId="0" applyNumberFormat="1" applyFont="1" applyFill="1" applyBorder="1" applyAlignment="1" applyProtection="1">
      <alignment horizontal="right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29" xfId="0" applyNumberFormat="1" applyFont="1" applyFill="1" applyBorder="1" applyAlignment="1" applyProtection="1">
      <alignment horizontal="center"/>
      <protection/>
    </xf>
    <xf numFmtId="0" fontId="1" fillId="0" borderId="30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center"/>
      <protection/>
    </xf>
    <xf numFmtId="4" fontId="3" fillId="0" borderId="32" xfId="0" applyNumberFormat="1" applyFont="1" applyFill="1" applyBorder="1" applyAlignment="1" applyProtection="1">
      <alignment horizontal="center" vertical="center"/>
      <protection/>
    </xf>
    <xf numFmtId="4" fontId="3" fillId="0" borderId="33" xfId="0" applyNumberFormat="1" applyFont="1" applyFill="1" applyBorder="1" applyAlignment="1" applyProtection="1">
      <alignment horizontal="center" vertical="center"/>
      <protection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left" wrapText="1"/>
      <protection/>
    </xf>
    <xf numFmtId="0" fontId="2" fillId="0" borderId="17" xfId="0" applyNumberFormat="1" applyFont="1" applyFill="1" applyBorder="1" applyAlignment="1" applyProtection="1">
      <alignment horizontal="left" wrapText="1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" fontId="3" fillId="0" borderId="28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3" fillId="0" borderId="37" xfId="0" applyNumberFormat="1" applyFont="1" applyFill="1" applyBorder="1" applyAlignment="1" applyProtection="1">
      <alignment horizontal="center" vertical="center"/>
      <protection/>
    </xf>
    <xf numFmtId="4" fontId="3" fillId="0" borderId="20" xfId="0" applyNumberFormat="1" applyFont="1" applyFill="1" applyBorder="1" applyAlignment="1" applyProtection="1">
      <alignment horizontal="center" vertical="center"/>
      <protection/>
    </xf>
    <xf numFmtId="4" fontId="3" fillId="0" borderId="38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27" xfId="0" applyNumberFormat="1" applyFont="1" applyFill="1" applyBorder="1" applyAlignment="1" applyProtection="1">
      <alignment horizontal="center" vertical="center"/>
      <protection/>
    </xf>
    <xf numFmtId="4" fontId="3" fillId="0" borderId="39" xfId="0" applyNumberFormat="1" applyFont="1" applyFill="1" applyBorder="1" applyAlignment="1" applyProtection="1">
      <alignment horizontal="center" vertical="center"/>
      <protection/>
    </xf>
    <xf numFmtId="4" fontId="3" fillId="0" borderId="26" xfId="0" applyNumberFormat="1" applyFont="1" applyFill="1" applyBorder="1" applyAlignment="1" applyProtection="1">
      <alignment horizontal="center" vertical="center"/>
      <protection/>
    </xf>
    <xf numFmtId="4" fontId="3" fillId="0" borderId="40" xfId="0" applyNumberFormat="1" applyFont="1" applyFill="1" applyBorder="1" applyAlignment="1" applyProtection="1">
      <alignment horizontal="center"/>
      <protection/>
    </xf>
    <xf numFmtId="4" fontId="3" fillId="0" borderId="22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left" wrapText="1"/>
      <protection/>
    </xf>
    <xf numFmtId="4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4" fontId="3" fillId="0" borderId="45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3" fillId="0" borderId="19" xfId="0" applyNumberFormat="1" applyFont="1" applyFill="1" applyBorder="1" applyAlignment="1" applyProtection="1">
      <alignment horizontal="center"/>
      <protection/>
    </xf>
    <xf numFmtId="4" fontId="3" fillId="0" borderId="46" xfId="0" applyNumberFormat="1" applyFont="1" applyFill="1" applyBorder="1" applyAlignment="1" applyProtection="1">
      <alignment horizontal="center"/>
      <protection/>
    </xf>
    <xf numFmtId="4" fontId="3" fillId="0" borderId="37" xfId="0" applyNumberFormat="1" applyFont="1" applyFill="1" applyBorder="1" applyAlignment="1" applyProtection="1">
      <alignment horizontal="center"/>
      <protection/>
    </xf>
    <xf numFmtId="4" fontId="3" fillId="0" borderId="20" xfId="0" applyNumberFormat="1" applyFont="1" applyFill="1" applyBorder="1" applyAlignment="1" applyProtection="1">
      <alignment horizontal="center"/>
      <protection/>
    </xf>
    <xf numFmtId="0" fontId="2" fillId="0" borderId="47" xfId="0" applyNumberFormat="1" applyFont="1" applyFill="1" applyBorder="1" applyAlignment="1" applyProtection="1">
      <alignment horizontal="center" wrapText="1"/>
      <protection/>
    </xf>
    <xf numFmtId="0" fontId="2" fillId="0" borderId="48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29" xfId="0" applyNumberFormat="1" applyFont="1" applyFill="1" applyBorder="1" applyAlignment="1" applyProtection="1">
      <alignment horizontal="center" vertical="center"/>
      <protection/>
    </xf>
    <xf numFmtId="4" fontId="3" fillId="0" borderId="30" xfId="0" applyNumberFormat="1" applyFont="1" applyFill="1" applyBorder="1" applyAlignment="1" applyProtection="1">
      <alignment horizontal="center" vertical="center"/>
      <protection/>
    </xf>
    <xf numFmtId="4" fontId="3" fillId="0" borderId="31" xfId="0" applyNumberFormat="1" applyFont="1" applyFill="1" applyBorder="1" applyAlignment="1" applyProtection="1">
      <alignment horizontal="center" vertical="center"/>
      <protection/>
    </xf>
    <xf numFmtId="4" fontId="3" fillId="0" borderId="49" xfId="0" applyNumberFormat="1" applyFont="1" applyFill="1" applyBorder="1" applyAlignment="1" applyProtection="1">
      <alignment horizontal="center" vertical="center"/>
      <protection/>
    </xf>
    <xf numFmtId="4" fontId="3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50" xfId="0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" fontId="3" fillId="0" borderId="4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9"/>
  <sheetViews>
    <sheetView tabSelected="1" view="pageBreakPreview" zoomScaleSheetLayoutView="100" zoomScalePageLayoutView="0" workbookViewId="0" topLeftCell="A1">
      <pane xSplit="14730" topLeftCell="AU1" activePane="topLeft" state="split"/>
      <selection pane="topLeft" activeCell="B1" sqref="B1"/>
      <selection pane="topRight" activeCell="AU46" sqref="AU46"/>
    </sheetView>
  </sheetViews>
  <sheetFormatPr defaultColWidth="7.7109375" defaultRowHeight="12.75"/>
  <cols>
    <col min="1" max="1" width="4.140625" style="1" customWidth="1"/>
    <col min="2" max="2" width="18.7109375" style="1" customWidth="1"/>
    <col min="3" max="3" width="7.00390625" style="1" customWidth="1"/>
    <col min="4" max="4" width="8.00390625" style="2" customWidth="1"/>
    <col min="5" max="5" width="13.28125" style="1" customWidth="1"/>
    <col min="6" max="6" width="11.7109375" style="1" customWidth="1"/>
    <col min="7" max="7" width="15.140625" style="1" customWidth="1"/>
    <col min="8" max="8" width="11.57421875" style="1" customWidth="1"/>
    <col min="9" max="9" width="9.8515625" style="1" customWidth="1"/>
    <col min="10" max="10" width="4.140625" style="1" customWidth="1"/>
    <col min="11" max="11" width="3.140625" style="1" customWidth="1"/>
    <col min="12" max="12" width="11.421875" style="1" customWidth="1"/>
    <col min="13" max="13" width="11.7109375" style="1" customWidth="1"/>
    <col min="14" max="14" width="6.7109375" style="1" customWidth="1"/>
    <col min="15" max="15" width="6.421875" style="1" customWidth="1"/>
    <col min="16" max="16" width="5.28125" style="1" customWidth="1"/>
    <col min="17" max="17" width="10.140625" style="1" customWidth="1"/>
    <col min="18" max="16384" width="7.7109375" style="1" customWidth="1"/>
  </cols>
  <sheetData>
    <row r="1" spans="1:48" s="7" customFormat="1" ht="12.75">
      <c r="A1" s="3"/>
      <c r="B1" s="4" t="s">
        <v>55</v>
      </c>
      <c r="C1" s="3"/>
      <c r="D1" s="5"/>
      <c r="E1" s="3"/>
      <c r="F1" s="3"/>
      <c r="G1" s="3"/>
      <c r="H1" s="6"/>
      <c r="I1" s="3"/>
      <c r="J1" s="6"/>
      <c r="K1" s="3"/>
      <c r="L1" s="6"/>
      <c r="N1" s="3"/>
      <c r="O1" s="3"/>
      <c r="P1" s="3"/>
      <c r="Q1" s="3" t="s">
        <v>0</v>
      </c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7" customFormat="1" ht="12.7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</row>
    <row r="3" spans="1:48" s="7" customFormat="1" ht="12.7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</row>
    <row r="4" spans="1:17" s="7" customFormat="1" ht="12.75" customHeight="1">
      <c r="A4" s="128" t="s">
        <v>1</v>
      </c>
      <c r="B4" s="128" t="s">
        <v>2</v>
      </c>
      <c r="C4" s="128" t="s">
        <v>3</v>
      </c>
      <c r="D4" s="128" t="s">
        <v>4</v>
      </c>
      <c r="E4" s="128" t="s">
        <v>5</v>
      </c>
      <c r="F4" s="128" t="s">
        <v>6</v>
      </c>
      <c r="G4" s="128"/>
      <c r="H4" s="128" t="s">
        <v>7</v>
      </c>
      <c r="I4" s="128"/>
      <c r="J4" s="128"/>
      <c r="K4" s="128"/>
      <c r="L4" s="128"/>
      <c r="M4" s="128"/>
      <c r="N4" s="128"/>
      <c r="O4" s="128"/>
      <c r="P4" s="128"/>
      <c r="Q4" s="128"/>
    </row>
    <row r="5" spans="1:17" s="7" customFormat="1" ht="12.75" customHeight="1">
      <c r="A5" s="128"/>
      <c r="B5" s="128"/>
      <c r="C5" s="128"/>
      <c r="D5" s="128"/>
      <c r="E5" s="128"/>
      <c r="F5" s="128" t="s">
        <v>8</v>
      </c>
      <c r="G5" s="128" t="s">
        <v>9</v>
      </c>
      <c r="H5" s="128" t="s">
        <v>48</v>
      </c>
      <c r="I5" s="128"/>
      <c r="J5" s="128"/>
      <c r="K5" s="128"/>
      <c r="L5" s="128"/>
      <c r="M5" s="128"/>
      <c r="N5" s="128"/>
      <c r="O5" s="128"/>
      <c r="P5" s="128"/>
      <c r="Q5" s="128"/>
    </row>
    <row r="6" spans="1:17" s="7" customFormat="1" ht="12.75" customHeight="1">
      <c r="A6" s="128"/>
      <c r="B6" s="128"/>
      <c r="C6" s="128"/>
      <c r="D6" s="128"/>
      <c r="E6" s="128"/>
      <c r="F6" s="128"/>
      <c r="G6" s="128"/>
      <c r="H6" s="128" t="s">
        <v>10</v>
      </c>
      <c r="I6" s="128" t="s">
        <v>11</v>
      </c>
      <c r="J6" s="128"/>
      <c r="K6" s="128"/>
      <c r="L6" s="128"/>
      <c r="M6" s="128"/>
      <c r="N6" s="128"/>
      <c r="O6" s="128"/>
      <c r="P6" s="128"/>
      <c r="Q6" s="128"/>
    </row>
    <row r="7" spans="1:17" s="7" customFormat="1" ht="17.25" customHeight="1">
      <c r="A7" s="128"/>
      <c r="B7" s="128"/>
      <c r="C7" s="128"/>
      <c r="D7" s="128"/>
      <c r="E7" s="128"/>
      <c r="F7" s="128"/>
      <c r="G7" s="128"/>
      <c r="H7" s="128"/>
      <c r="I7" s="128" t="s">
        <v>12</v>
      </c>
      <c r="J7" s="128"/>
      <c r="K7" s="128"/>
      <c r="L7" s="128"/>
      <c r="M7" s="128" t="s">
        <v>13</v>
      </c>
      <c r="N7" s="128"/>
      <c r="O7" s="128"/>
      <c r="P7" s="128"/>
      <c r="Q7" s="128"/>
    </row>
    <row r="8" spans="1:17" s="7" customFormat="1" ht="12.75" customHeight="1">
      <c r="A8" s="128"/>
      <c r="B8" s="128"/>
      <c r="C8" s="128"/>
      <c r="D8" s="128"/>
      <c r="E8" s="128"/>
      <c r="F8" s="128"/>
      <c r="G8" s="128"/>
      <c r="H8" s="128"/>
      <c r="I8" s="128" t="s">
        <v>14</v>
      </c>
      <c r="J8" s="128" t="s">
        <v>15</v>
      </c>
      <c r="K8" s="128"/>
      <c r="L8" s="128"/>
      <c r="M8" s="128" t="s">
        <v>14</v>
      </c>
      <c r="N8" s="128" t="s">
        <v>15</v>
      </c>
      <c r="O8" s="128"/>
      <c r="P8" s="128"/>
      <c r="Q8" s="128"/>
    </row>
    <row r="9" spans="1:17" s="7" customFormat="1" ht="69" customHeight="1">
      <c r="A9" s="128"/>
      <c r="B9" s="128"/>
      <c r="C9" s="128"/>
      <c r="D9" s="128"/>
      <c r="E9" s="128"/>
      <c r="F9" s="128"/>
      <c r="G9" s="128"/>
      <c r="H9" s="128"/>
      <c r="I9" s="128"/>
      <c r="J9" s="10" t="s">
        <v>16</v>
      </c>
      <c r="K9" s="10" t="s">
        <v>17</v>
      </c>
      <c r="L9" s="10" t="s">
        <v>18</v>
      </c>
      <c r="M9" s="128"/>
      <c r="N9" s="9" t="s">
        <v>19</v>
      </c>
      <c r="O9" s="9" t="s">
        <v>16</v>
      </c>
      <c r="P9" s="9" t="s">
        <v>17</v>
      </c>
      <c r="Q9" s="10" t="s">
        <v>20</v>
      </c>
    </row>
    <row r="10" spans="1:17" s="13" customFormat="1" ht="12.75">
      <c r="A10" s="11"/>
      <c r="B10" s="11"/>
      <c r="C10" s="11"/>
      <c r="D10" s="12"/>
      <c r="E10" s="11" t="s">
        <v>21</v>
      </c>
      <c r="F10" s="11"/>
      <c r="G10" s="12"/>
      <c r="H10" s="12" t="s">
        <v>22</v>
      </c>
      <c r="I10" s="11" t="s">
        <v>23</v>
      </c>
      <c r="J10" s="11"/>
      <c r="K10" s="11"/>
      <c r="L10" s="11"/>
      <c r="M10" s="11" t="s">
        <v>24</v>
      </c>
      <c r="N10" s="11"/>
      <c r="O10" s="11"/>
      <c r="P10" s="11"/>
      <c r="Q10" s="11"/>
    </row>
    <row r="11" spans="1:50" s="14" customFormat="1" ht="12.75">
      <c r="A11" s="12">
        <v>1</v>
      </c>
      <c r="B11" s="12">
        <v>2</v>
      </c>
      <c r="C11" s="11">
        <v>3</v>
      </c>
      <c r="D11" s="12">
        <v>4</v>
      </c>
      <c r="E11" s="11">
        <v>5</v>
      </c>
      <c r="F11" s="11">
        <v>6</v>
      </c>
      <c r="G11" s="12">
        <v>7</v>
      </c>
      <c r="H11" s="12">
        <v>8</v>
      </c>
      <c r="I11" s="12">
        <v>9</v>
      </c>
      <c r="J11" s="11">
        <v>10</v>
      </c>
      <c r="K11" s="11">
        <v>11</v>
      </c>
      <c r="L11" s="12">
        <v>12</v>
      </c>
      <c r="M11" s="12">
        <v>13</v>
      </c>
      <c r="N11" s="12">
        <v>14</v>
      </c>
      <c r="O11" s="11">
        <v>15</v>
      </c>
      <c r="P11" s="11">
        <v>16</v>
      </c>
      <c r="Q11" s="12">
        <v>17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s="14" customFormat="1" ht="12.75" customHeight="1">
      <c r="A12" s="15"/>
      <c r="B12" s="129" t="s">
        <v>25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17" ht="32.25">
      <c r="A13" s="132" t="s">
        <v>42</v>
      </c>
      <c r="B13" s="23" t="s">
        <v>31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7" ht="33">
      <c r="A14" s="133"/>
      <c r="B14" s="24" t="s">
        <v>32</v>
      </c>
      <c r="C14" s="19"/>
      <c r="D14" s="52" t="s">
        <v>29</v>
      </c>
      <c r="E14" s="16">
        <f>E15</f>
        <v>60193.5</v>
      </c>
      <c r="F14" s="17">
        <v>0</v>
      </c>
      <c r="G14" s="16">
        <f>G15</f>
        <v>60193.5</v>
      </c>
      <c r="H14" s="22">
        <f>M14+I14</f>
        <v>23614.88</v>
      </c>
      <c r="I14" s="22">
        <f>J14+K14+L14</f>
        <v>0</v>
      </c>
      <c r="J14" s="22"/>
      <c r="K14" s="22"/>
      <c r="L14" s="22">
        <f>F18</f>
        <v>0</v>
      </c>
      <c r="M14" s="22">
        <f>N14+O14+P14+Q14</f>
        <v>23614.88</v>
      </c>
      <c r="N14" s="22"/>
      <c r="O14" s="22"/>
      <c r="P14" s="22"/>
      <c r="Q14" s="22">
        <f>G18</f>
        <v>23614.88</v>
      </c>
    </row>
    <row r="15" spans="1:17" ht="12.75">
      <c r="A15" s="133"/>
      <c r="B15" s="18" t="s">
        <v>26</v>
      </c>
      <c r="C15" s="134"/>
      <c r="D15" s="134"/>
      <c r="E15" s="16">
        <f>E16+E17+E18</f>
        <v>60193.5</v>
      </c>
      <c r="F15" s="16">
        <f>F16+F17+F18</f>
        <v>0</v>
      </c>
      <c r="G15" s="16">
        <f>G16+G17+G18</f>
        <v>60193.5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133"/>
      <c r="B16" s="20" t="s">
        <v>27</v>
      </c>
      <c r="C16" s="134"/>
      <c r="D16" s="134"/>
      <c r="E16" s="16">
        <f>F16+G16</f>
        <v>5794.68</v>
      </c>
      <c r="F16" s="17">
        <v>0</v>
      </c>
      <c r="G16" s="16">
        <f>20064.5-14269.82</f>
        <v>5794.68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133"/>
      <c r="B17" s="20" t="s">
        <v>30</v>
      </c>
      <c r="C17" s="134"/>
      <c r="D17" s="134"/>
      <c r="E17" s="16">
        <f>G17</f>
        <v>30783.94</v>
      </c>
      <c r="F17" s="17">
        <v>0</v>
      </c>
      <c r="G17" s="16">
        <f>36116.1+14269.82-19601.98</f>
        <v>30783.94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33"/>
      <c r="B18" s="20" t="s">
        <v>33</v>
      </c>
      <c r="C18" s="134"/>
      <c r="D18" s="134"/>
      <c r="E18" s="16">
        <f>F18+G18</f>
        <v>23614.88</v>
      </c>
      <c r="F18" s="17">
        <v>0</v>
      </c>
      <c r="G18" s="16">
        <f>4012.9+19601.98</f>
        <v>23614.88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05.75">
      <c r="A19" s="96" t="s">
        <v>49</v>
      </c>
      <c r="B19" s="62" t="s">
        <v>36</v>
      </c>
      <c r="C19" s="135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7"/>
    </row>
    <row r="20" spans="1:17" ht="22.5">
      <c r="A20" s="96"/>
      <c r="B20" s="63" t="s">
        <v>47</v>
      </c>
      <c r="C20" s="59"/>
      <c r="D20" s="55" t="s">
        <v>28</v>
      </c>
      <c r="E20" s="34">
        <f>F20+G20</f>
        <v>716844</v>
      </c>
      <c r="F20" s="39">
        <f>F21</f>
        <v>107526.59999999999</v>
      </c>
      <c r="G20" s="34">
        <f>G21</f>
        <v>609317.4</v>
      </c>
      <c r="H20" s="34">
        <f>I20+M20</f>
        <v>198986</v>
      </c>
      <c r="I20" s="34">
        <f>J20+K20+L20</f>
        <v>26474.03</v>
      </c>
      <c r="J20" s="34"/>
      <c r="K20" s="34"/>
      <c r="L20" s="34">
        <f>F24</f>
        <v>26474.03</v>
      </c>
      <c r="M20" s="34">
        <f>N20+O20+P20+Q20</f>
        <v>172511.97</v>
      </c>
      <c r="N20" s="34"/>
      <c r="O20" s="34"/>
      <c r="P20" s="34"/>
      <c r="Q20" s="34">
        <f>G24</f>
        <v>172511.97</v>
      </c>
    </row>
    <row r="21" spans="1:17" ht="12.75">
      <c r="A21" s="96"/>
      <c r="B21" s="64" t="s">
        <v>26</v>
      </c>
      <c r="C21" s="138"/>
      <c r="D21" s="139"/>
      <c r="E21" s="34">
        <f>F21+G21</f>
        <v>716844</v>
      </c>
      <c r="F21" s="39">
        <f>F22+F23+F24</f>
        <v>107526.59999999999</v>
      </c>
      <c r="G21" s="34">
        <f>G22+G23+G24</f>
        <v>609317.4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12.75">
      <c r="A22" s="96"/>
      <c r="B22" s="64" t="s">
        <v>27</v>
      </c>
      <c r="C22" s="85"/>
      <c r="D22" s="87"/>
      <c r="E22" s="34">
        <f>F22+G22</f>
        <v>117350.5</v>
      </c>
      <c r="F22" s="39">
        <f>33174.5-2167.59-19764.18</f>
        <v>11242.73</v>
      </c>
      <c r="G22" s="34">
        <f>187994.5-81886.73</f>
        <v>106107.77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 ht="12.75">
      <c r="A23" s="96"/>
      <c r="B23" s="65" t="s">
        <v>30</v>
      </c>
      <c r="C23" s="85"/>
      <c r="D23" s="87"/>
      <c r="E23" s="34">
        <f>F23+G23</f>
        <v>400507.5</v>
      </c>
      <c r="F23" s="39">
        <f>49536.1+2167.59+19764.18-1658.03</f>
        <v>69809.84</v>
      </c>
      <c r="G23" s="34">
        <f>280698.9+81886.73-31887.97</f>
        <v>330697.66000000003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ht="12.75">
      <c r="A24" s="140"/>
      <c r="B24" s="65" t="s">
        <v>33</v>
      </c>
      <c r="C24" s="135"/>
      <c r="D24" s="137"/>
      <c r="E24" s="34">
        <f>F24+G24</f>
        <v>198986</v>
      </c>
      <c r="F24" s="39">
        <f>24816+1658.03</f>
        <v>26474.03</v>
      </c>
      <c r="G24" s="34">
        <f>140624+31887.97</f>
        <v>172511.97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59.25" customHeight="1">
      <c r="A25" s="82" t="s">
        <v>43</v>
      </c>
      <c r="B25" s="80" t="s">
        <v>36</v>
      </c>
      <c r="C25" s="85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7"/>
    </row>
    <row r="26" spans="1:17" ht="12.75">
      <c r="A26" s="83"/>
      <c r="B26" s="80"/>
      <c r="C26" s="68" t="s">
        <v>26</v>
      </c>
      <c r="D26" s="68"/>
      <c r="E26" s="93" t="s">
        <v>46</v>
      </c>
      <c r="F26" s="41">
        <f>F27+F28+F29</f>
        <v>49785.990000000005</v>
      </c>
      <c r="G26" s="70"/>
      <c r="H26" s="71"/>
      <c r="I26" s="71"/>
      <c r="J26" s="71"/>
      <c r="K26" s="71"/>
      <c r="L26" s="71"/>
      <c r="M26" s="71"/>
      <c r="N26" s="71"/>
      <c r="O26" s="71"/>
      <c r="P26" s="71"/>
      <c r="Q26" s="72"/>
    </row>
    <row r="27" spans="1:17" ht="12.75">
      <c r="A27" s="83"/>
      <c r="B27" s="80"/>
      <c r="C27" s="68" t="s">
        <v>27</v>
      </c>
      <c r="D27" s="68"/>
      <c r="E27" s="94"/>
      <c r="F27" s="41">
        <v>6560</v>
      </c>
      <c r="G27" s="70"/>
      <c r="H27" s="71"/>
      <c r="I27" s="71"/>
      <c r="J27" s="71"/>
      <c r="K27" s="71"/>
      <c r="L27" s="71"/>
      <c r="M27" s="71"/>
      <c r="N27" s="71"/>
      <c r="O27" s="71"/>
      <c r="P27" s="71"/>
      <c r="Q27" s="72"/>
    </row>
    <row r="28" spans="1:17" ht="12.75">
      <c r="A28" s="83"/>
      <c r="B28" s="80"/>
      <c r="C28" s="68" t="s">
        <v>30</v>
      </c>
      <c r="D28" s="68"/>
      <c r="E28" s="94"/>
      <c r="F28" s="41">
        <v>29465.99</v>
      </c>
      <c r="G28" s="70"/>
      <c r="H28" s="71"/>
      <c r="I28" s="71"/>
      <c r="J28" s="71"/>
      <c r="K28" s="71"/>
      <c r="L28" s="71"/>
      <c r="M28" s="71"/>
      <c r="N28" s="71"/>
      <c r="O28" s="71"/>
      <c r="P28" s="71"/>
      <c r="Q28" s="72"/>
    </row>
    <row r="29" spans="1:17" ht="12.75">
      <c r="A29" s="83"/>
      <c r="B29" s="81"/>
      <c r="C29" s="68" t="s">
        <v>33</v>
      </c>
      <c r="D29" s="68"/>
      <c r="E29" s="95"/>
      <c r="F29" s="41">
        <v>13760</v>
      </c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5"/>
    </row>
    <row r="30" spans="1:17" ht="33">
      <c r="A30" s="83"/>
      <c r="B30" s="33" t="s">
        <v>37</v>
      </c>
      <c r="C30" s="44"/>
      <c r="D30" s="53" t="s">
        <v>28</v>
      </c>
      <c r="E30" s="50">
        <f>E31</f>
        <v>340692.32999999996</v>
      </c>
      <c r="F30" s="50">
        <f>F31</f>
        <v>8785.759999999998</v>
      </c>
      <c r="G30" s="51">
        <f>G31</f>
        <v>331906.56999999995</v>
      </c>
      <c r="H30" s="39">
        <f>I30+M30</f>
        <v>191137.18</v>
      </c>
      <c r="I30" s="39">
        <f>J30+K30+L30</f>
        <v>4929.03</v>
      </c>
      <c r="J30" s="39"/>
      <c r="K30" s="39"/>
      <c r="L30" s="39">
        <f>F34</f>
        <v>4929.03</v>
      </c>
      <c r="M30" s="39">
        <f>N30+O30+P30+Q30</f>
        <v>186208.15</v>
      </c>
      <c r="N30" s="39"/>
      <c r="O30" s="39"/>
      <c r="P30" s="39"/>
      <c r="Q30" s="39">
        <f>G34</f>
        <v>186208.15</v>
      </c>
    </row>
    <row r="31" spans="1:17" ht="12.75">
      <c r="A31" s="83"/>
      <c r="B31" s="29" t="s">
        <v>26</v>
      </c>
      <c r="C31" s="88"/>
      <c r="D31" s="89"/>
      <c r="E31" s="26">
        <f>F31+G31</f>
        <v>340692.32999999996</v>
      </c>
      <c r="F31" s="27">
        <f>F32+F33+F34</f>
        <v>8785.759999999998</v>
      </c>
      <c r="G31" s="31">
        <f>G32+G33+G34</f>
        <v>331906.56999999995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 ht="12.75">
      <c r="A32" s="83"/>
      <c r="B32" s="29" t="s">
        <v>27</v>
      </c>
      <c r="C32" s="86"/>
      <c r="D32" s="90"/>
      <c r="E32" s="26">
        <f>F32+G32</f>
        <v>35294.28</v>
      </c>
      <c r="F32" s="27">
        <f>1081.02-170.94</f>
        <v>910.0799999999999</v>
      </c>
      <c r="G32" s="28">
        <f>40838.7-6454.5</f>
        <v>34384.2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17" ht="12.75">
      <c r="A33" s="83"/>
      <c r="B33" s="29" t="s">
        <v>30</v>
      </c>
      <c r="C33" s="86"/>
      <c r="D33" s="90"/>
      <c r="E33" s="26">
        <f>F33+G33</f>
        <v>114260.87</v>
      </c>
      <c r="F33" s="27">
        <f>4518.39+170.94-1742.68</f>
        <v>2946.6499999999996</v>
      </c>
      <c r="G33" s="28">
        <f>170694.78+6454.5-65835.06</f>
        <v>111314.22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12.75">
      <c r="A34" s="84"/>
      <c r="B34" s="29" t="s">
        <v>33</v>
      </c>
      <c r="C34" s="91"/>
      <c r="D34" s="92"/>
      <c r="E34" s="16">
        <f>F34+G34</f>
        <v>191137.18</v>
      </c>
      <c r="F34" s="37">
        <f>3186.35+1742.68</f>
        <v>4929.03</v>
      </c>
      <c r="G34" s="38">
        <f>120373.09+65835.06</f>
        <v>186208.15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ht="72" customHeight="1">
      <c r="A35" s="96" t="s">
        <v>44</v>
      </c>
      <c r="B35" s="108" t="s">
        <v>36</v>
      </c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7"/>
    </row>
    <row r="36" spans="1:17" ht="12.75">
      <c r="A36" s="96"/>
      <c r="B36" s="80"/>
      <c r="C36" s="68" t="s">
        <v>26</v>
      </c>
      <c r="D36" s="68"/>
      <c r="E36" s="93" t="s">
        <v>46</v>
      </c>
      <c r="F36" s="41">
        <f>F37+F38+F39</f>
        <v>7200</v>
      </c>
      <c r="G36" s="70"/>
      <c r="H36" s="71"/>
      <c r="I36" s="71"/>
      <c r="J36" s="71"/>
      <c r="K36" s="71"/>
      <c r="L36" s="71"/>
      <c r="M36" s="71"/>
      <c r="N36" s="71"/>
      <c r="O36" s="71"/>
      <c r="P36" s="71"/>
      <c r="Q36" s="72"/>
    </row>
    <row r="37" spans="1:17" ht="12.75">
      <c r="A37" s="96"/>
      <c r="B37" s="80"/>
      <c r="C37" s="68" t="s">
        <v>27</v>
      </c>
      <c r="D37" s="68"/>
      <c r="E37" s="94"/>
      <c r="F37" s="41">
        <v>2100</v>
      </c>
      <c r="G37" s="70"/>
      <c r="H37" s="71"/>
      <c r="I37" s="71"/>
      <c r="J37" s="71"/>
      <c r="K37" s="71"/>
      <c r="L37" s="71"/>
      <c r="M37" s="71"/>
      <c r="N37" s="71"/>
      <c r="O37" s="71"/>
      <c r="P37" s="71"/>
      <c r="Q37" s="72"/>
    </row>
    <row r="38" spans="1:17" ht="12.75">
      <c r="A38" s="96"/>
      <c r="B38" s="80"/>
      <c r="C38" s="68" t="s">
        <v>30</v>
      </c>
      <c r="D38" s="68"/>
      <c r="E38" s="94"/>
      <c r="F38" s="41">
        <v>3600</v>
      </c>
      <c r="G38" s="70"/>
      <c r="H38" s="71"/>
      <c r="I38" s="71"/>
      <c r="J38" s="71"/>
      <c r="K38" s="71"/>
      <c r="L38" s="71"/>
      <c r="M38" s="71"/>
      <c r="N38" s="71"/>
      <c r="O38" s="71"/>
      <c r="P38" s="71"/>
      <c r="Q38" s="72"/>
    </row>
    <row r="39" spans="1:17" ht="11.25" customHeight="1">
      <c r="A39" s="96"/>
      <c r="B39" s="80"/>
      <c r="C39" s="68" t="s">
        <v>33</v>
      </c>
      <c r="D39" s="68"/>
      <c r="E39" s="95"/>
      <c r="F39" s="41">
        <v>1500</v>
      </c>
      <c r="G39" s="70"/>
      <c r="H39" s="71"/>
      <c r="I39" s="71"/>
      <c r="J39" s="71"/>
      <c r="K39" s="71"/>
      <c r="L39" s="71"/>
      <c r="M39" s="71"/>
      <c r="N39" s="71"/>
      <c r="O39" s="71"/>
      <c r="P39" s="71"/>
      <c r="Q39" s="72"/>
    </row>
    <row r="40" spans="1:17" ht="11.25" customHeight="1" hidden="1">
      <c r="A40" s="96"/>
      <c r="B40" s="8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3"/>
    </row>
    <row r="41" spans="1:17" ht="12.75" hidden="1">
      <c r="A41" s="96"/>
      <c r="B41" s="8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3"/>
    </row>
    <row r="42" spans="1:17" ht="33">
      <c r="A42" s="96"/>
      <c r="B42" s="33" t="s">
        <v>38</v>
      </c>
      <c r="C42" s="30"/>
      <c r="D42" s="54" t="s">
        <v>28</v>
      </c>
      <c r="E42" s="26">
        <f>E43</f>
        <v>902022.85</v>
      </c>
      <c r="F42" s="27">
        <f>F43</f>
        <v>129183.43000000001</v>
      </c>
      <c r="G42" s="28">
        <f>G43</f>
        <v>772839.4199999999</v>
      </c>
      <c r="H42" s="34">
        <f>I42+M42</f>
        <v>586278.96</v>
      </c>
      <c r="I42" s="34">
        <f>J42+K42+L42</f>
        <v>89572.75</v>
      </c>
      <c r="J42" s="34"/>
      <c r="K42" s="34"/>
      <c r="L42" s="34">
        <f>F45</f>
        <v>89572.75</v>
      </c>
      <c r="M42" s="34">
        <f>N42+O42+P42+Q42</f>
        <v>496706.20999999996</v>
      </c>
      <c r="N42" s="34"/>
      <c r="O42" s="34"/>
      <c r="P42" s="34"/>
      <c r="Q42" s="34">
        <f>G45</f>
        <v>496706.20999999996</v>
      </c>
    </row>
    <row r="43" spans="1:17" ht="12.75">
      <c r="A43" s="96"/>
      <c r="B43" s="29" t="s">
        <v>26</v>
      </c>
      <c r="C43" s="110"/>
      <c r="D43" s="111"/>
      <c r="E43" s="26">
        <f>F43+G43</f>
        <v>902022.85</v>
      </c>
      <c r="F43" s="27">
        <f>F44+F45</f>
        <v>129183.43000000001</v>
      </c>
      <c r="G43" s="56">
        <f>G44+G45</f>
        <v>772839.4199999999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1:17" ht="12.75">
      <c r="A44" s="96"/>
      <c r="B44" s="29" t="s">
        <v>30</v>
      </c>
      <c r="C44" s="112"/>
      <c r="D44" s="113"/>
      <c r="E44" s="26">
        <f>F44+G44</f>
        <v>315743.89</v>
      </c>
      <c r="F44" s="27">
        <f>63682.75+3798.32+27144.52-55014.91</f>
        <v>39610.68000000001</v>
      </c>
      <c r="G44" s="57">
        <f>371955.1+143492.16-239314.05</f>
        <v>276133.21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1:17" ht="12.75">
      <c r="A45" s="97"/>
      <c r="B45" s="29" t="s">
        <v>33</v>
      </c>
      <c r="C45" s="114"/>
      <c r="D45" s="115"/>
      <c r="E45" s="58">
        <f>F45+G45</f>
        <v>586278.96</v>
      </c>
      <c r="F45" s="60">
        <f>34557.84+55014.91</f>
        <v>89572.75</v>
      </c>
      <c r="G45" s="61">
        <f>257392.16+239314.05</f>
        <v>496706.20999999996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ht="12.75" customHeight="1">
      <c r="A46" s="141" t="s">
        <v>45</v>
      </c>
      <c r="B46" s="108" t="s">
        <v>52</v>
      </c>
      <c r="C46" s="142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7"/>
    </row>
    <row r="47" spans="1:17" ht="12.75">
      <c r="A47" s="96"/>
      <c r="B47" s="80"/>
      <c r="C47" s="112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4"/>
    </row>
    <row r="48" spans="1:17" ht="12.75">
      <c r="A48" s="96"/>
      <c r="B48" s="80"/>
      <c r="C48" s="114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45"/>
    </row>
    <row r="49" spans="1:17" ht="33">
      <c r="A49" s="96"/>
      <c r="B49" s="33" t="s">
        <v>53</v>
      </c>
      <c r="C49" s="35"/>
      <c r="D49" s="35" t="s">
        <v>28</v>
      </c>
      <c r="E49" s="34">
        <v>442894.65</v>
      </c>
      <c r="F49" s="39">
        <v>0</v>
      </c>
      <c r="G49" s="34">
        <v>442894.65</v>
      </c>
      <c r="H49" s="34">
        <f>I49+M49</f>
        <v>442894.65</v>
      </c>
      <c r="I49" s="34">
        <f>J49+K49+L49</f>
        <v>0</v>
      </c>
      <c r="J49" s="34"/>
      <c r="K49" s="34"/>
      <c r="L49" s="34">
        <f>F51</f>
        <v>0</v>
      </c>
      <c r="M49" s="34">
        <f>N49+O49+P49+Q49</f>
        <v>442894.65</v>
      </c>
      <c r="N49" s="34"/>
      <c r="O49" s="34"/>
      <c r="P49" s="34"/>
      <c r="Q49" s="34">
        <f>G51</f>
        <v>442894.65</v>
      </c>
    </row>
    <row r="50" spans="1:17" ht="12.75">
      <c r="A50" s="96"/>
      <c r="B50" s="29" t="s">
        <v>26</v>
      </c>
      <c r="C50" s="142"/>
      <c r="D50" s="106"/>
      <c r="E50" s="34">
        <f>F50+G50</f>
        <v>442894.65</v>
      </c>
      <c r="F50" s="39">
        <f>F51</f>
        <v>0</v>
      </c>
      <c r="G50" s="34">
        <f>G51</f>
        <v>442894.65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1:17" ht="12.75">
      <c r="A51" s="97"/>
      <c r="B51" s="29" t="s">
        <v>33</v>
      </c>
      <c r="C51" s="114"/>
      <c r="D51" s="105"/>
      <c r="E51" s="34">
        <f>F51+G51</f>
        <v>442894.65</v>
      </c>
      <c r="F51" s="39">
        <v>0</v>
      </c>
      <c r="G51" s="34">
        <v>442894.65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1:17" ht="105.75">
      <c r="A52" s="141" t="s">
        <v>51</v>
      </c>
      <c r="B52" s="32" t="s">
        <v>39</v>
      </c>
      <c r="C52" s="103"/>
      <c r="D52" s="104"/>
      <c r="E52" s="105"/>
      <c r="F52" s="105"/>
      <c r="G52" s="105"/>
      <c r="H52" s="104"/>
      <c r="I52" s="104"/>
      <c r="J52" s="104"/>
      <c r="K52" s="104"/>
      <c r="L52" s="104"/>
      <c r="M52" s="104"/>
      <c r="N52" s="106"/>
      <c r="O52" s="106"/>
      <c r="P52" s="106"/>
      <c r="Q52" s="107"/>
    </row>
    <row r="53" spans="1:17" ht="43.5">
      <c r="A53" s="96"/>
      <c r="B53" s="33" t="s">
        <v>41</v>
      </c>
      <c r="C53" s="35"/>
      <c r="D53" s="55" t="s">
        <v>40</v>
      </c>
      <c r="E53" s="34">
        <f>E54</f>
        <v>194792.38</v>
      </c>
      <c r="F53" s="39">
        <f>F54</f>
        <v>29218.86</v>
      </c>
      <c r="G53" s="34">
        <f>G54</f>
        <v>165573.52000000002</v>
      </c>
      <c r="H53" s="34">
        <f>I53+M53</f>
        <v>41299.89</v>
      </c>
      <c r="I53" s="34">
        <f>J53+K53+L53</f>
        <v>6194.92</v>
      </c>
      <c r="J53" s="34"/>
      <c r="K53" s="34"/>
      <c r="L53" s="34">
        <f>F56</f>
        <v>6194.92</v>
      </c>
      <c r="M53" s="67">
        <f>N53+O53+P53+Q53</f>
        <v>35104.97</v>
      </c>
      <c r="N53" s="34"/>
      <c r="O53" s="34"/>
      <c r="P53" s="34"/>
      <c r="Q53" s="34">
        <f>G56</f>
        <v>35104.97</v>
      </c>
    </row>
    <row r="54" spans="1:17" ht="12.75">
      <c r="A54" s="96"/>
      <c r="B54" s="29" t="s">
        <v>26</v>
      </c>
      <c r="C54" s="138"/>
      <c r="D54" s="139"/>
      <c r="E54" s="66">
        <f>F54+G54</f>
        <v>194792.38</v>
      </c>
      <c r="F54" s="39">
        <f>F55+F56</f>
        <v>29218.86</v>
      </c>
      <c r="G54" s="34">
        <f>G55+G56</f>
        <v>165573.52000000002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1:17" ht="12.75">
      <c r="A55" s="96"/>
      <c r="B55" s="29" t="s">
        <v>30</v>
      </c>
      <c r="C55" s="85"/>
      <c r="D55" s="87"/>
      <c r="E55" s="66">
        <f>F55+G55</f>
        <v>153492.49</v>
      </c>
      <c r="F55" s="39">
        <f>23513.53-489.59</f>
        <v>23023.94</v>
      </c>
      <c r="G55" s="34">
        <f>133243.31-2774.76</f>
        <v>130468.55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1:17" ht="12.75">
      <c r="A56" s="140"/>
      <c r="B56" s="29" t="s">
        <v>33</v>
      </c>
      <c r="C56" s="135"/>
      <c r="D56" s="137"/>
      <c r="E56" s="34">
        <f>F56+G56</f>
        <v>41299.89</v>
      </c>
      <c r="F56" s="39">
        <f>5705.33+489.59</f>
        <v>6194.92</v>
      </c>
      <c r="G56" s="34">
        <f>32330.21+2774.76</f>
        <v>35104.97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ht="105.75">
      <c r="A57" s="82" t="s">
        <v>54</v>
      </c>
      <c r="B57" s="32" t="s">
        <v>39</v>
      </c>
      <c r="C57" s="138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</row>
    <row r="58" spans="1:17" ht="43.5">
      <c r="A58" s="83"/>
      <c r="B58" s="33" t="s">
        <v>50</v>
      </c>
      <c r="C58" s="59"/>
      <c r="D58" s="55" t="s">
        <v>40</v>
      </c>
      <c r="E58" s="34">
        <f>F58+G58</f>
        <v>130936</v>
      </c>
      <c r="F58" s="39">
        <f>F59</f>
        <v>19640.4</v>
      </c>
      <c r="G58" s="34">
        <f>G59</f>
        <v>111295.6</v>
      </c>
      <c r="H58" s="34">
        <f>I58+M58</f>
        <v>130936</v>
      </c>
      <c r="I58" s="34">
        <f>J58+K58+L58</f>
        <v>19640.4</v>
      </c>
      <c r="J58" s="34"/>
      <c r="K58" s="34"/>
      <c r="L58" s="34">
        <f>F60</f>
        <v>19640.4</v>
      </c>
      <c r="M58" s="34">
        <f>N58+O58+P58+Q58</f>
        <v>111295.6</v>
      </c>
      <c r="N58" s="34"/>
      <c r="O58" s="34"/>
      <c r="P58" s="34"/>
      <c r="Q58" s="34">
        <f>G60</f>
        <v>111295.6</v>
      </c>
    </row>
    <row r="59" spans="1:17" ht="12.75">
      <c r="A59" s="83"/>
      <c r="B59" s="29" t="s">
        <v>26</v>
      </c>
      <c r="C59" s="138"/>
      <c r="D59" s="139"/>
      <c r="E59" s="34">
        <f>F59+G59</f>
        <v>130936</v>
      </c>
      <c r="F59" s="39">
        <f>F60</f>
        <v>19640.4</v>
      </c>
      <c r="G59" s="34">
        <f>G60</f>
        <v>111295.6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12.75">
      <c r="A60" s="84"/>
      <c r="B60" s="29" t="s">
        <v>33</v>
      </c>
      <c r="C60" s="135"/>
      <c r="D60" s="137"/>
      <c r="E60" s="34">
        <f>F60+G60</f>
        <v>130936</v>
      </c>
      <c r="F60" s="39">
        <v>19640.4</v>
      </c>
      <c r="G60" s="34">
        <v>111295.6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1:17" ht="12.75" customHeight="1">
      <c r="A61" s="122" t="s">
        <v>34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05.75">
      <c r="A62" s="82" t="s">
        <v>42</v>
      </c>
      <c r="B62" s="32" t="s">
        <v>36</v>
      </c>
      <c r="C62" s="98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00"/>
    </row>
    <row r="63" spans="1:17" ht="33">
      <c r="A63" s="83"/>
      <c r="B63" s="33" t="s">
        <v>38</v>
      </c>
      <c r="C63" s="42"/>
      <c r="D63" s="45" t="s">
        <v>28</v>
      </c>
      <c r="E63" s="46">
        <f aca="true" t="shared" si="0" ref="E63:E69">F63+G63</f>
        <v>8252.15</v>
      </c>
      <c r="F63" s="47">
        <f>F64</f>
        <v>1237.82</v>
      </c>
      <c r="G63" s="48">
        <f>G64</f>
        <v>7014.33</v>
      </c>
      <c r="H63" s="49">
        <f>I63+M63</f>
        <v>8252.15</v>
      </c>
      <c r="I63" s="49">
        <f>J63+K63+L63</f>
        <v>1237.82</v>
      </c>
      <c r="J63" s="49"/>
      <c r="K63" s="49"/>
      <c r="L63" s="49">
        <f>F65</f>
        <v>1237.82</v>
      </c>
      <c r="M63" s="49">
        <f>N63+O63+P63+Q63</f>
        <v>7014.33</v>
      </c>
      <c r="N63" s="49"/>
      <c r="O63" s="49"/>
      <c r="P63" s="49"/>
      <c r="Q63" s="49">
        <f>G65</f>
        <v>7014.33</v>
      </c>
    </row>
    <row r="64" spans="1:17" ht="12.75">
      <c r="A64" s="83"/>
      <c r="B64" s="29" t="s">
        <v>26</v>
      </c>
      <c r="C64" s="85"/>
      <c r="D64" s="90"/>
      <c r="E64" s="16">
        <f t="shared" si="0"/>
        <v>8252.15</v>
      </c>
      <c r="F64" s="17">
        <f>F65</f>
        <v>1237.82</v>
      </c>
      <c r="G64" s="16">
        <f>G65</f>
        <v>7014.33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1:17" ht="12.75">
      <c r="A65" s="84"/>
      <c r="B65" s="29" t="s">
        <v>33</v>
      </c>
      <c r="C65" s="109"/>
      <c r="D65" s="92"/>
      <c r="E65" s="16">
        <f t="shared" si="0"/>
        <v>8252.15</v>
      </c>
      <c r="F65" s="17">
        <v>1237.82</v>
      </c>
      <c r="G65" s="16">
        <v>7014.33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1:17" ht="12.75">
      <c r="A66" s="124" t="s">
        <v>35</v>
      </c>
      <c r="B66" s="124"/>
      <c r="C66" s="125"/>
      <c r="D66" s="125"/>
      <c r="E66" s="16">
        <f>F66+G66</f>
        <v>2796627.8600000003</v>
      </c>
      <c r="F66" s="16">
        <f>F14+F20+F30+F42+F49+F53+F58+F63</f>
        <v>295592.87</v>
      </c>
      <c r="G66" s="16">
        <f>G14+G20+G30+G42+G49+G53+G58+G63</f>
        <v>2501034.99</v>
      </c>
      <c r="H66" s="22">
        <f>I66+M66</f>
        <v>1623399.7100000002</v>
      </c>
      <c r="I66" s="21">
        <f>J66+K66+L66</f>
        <v>148048.95</v>
      </c>
      <c r="J66" s="22"/>
      <c r="K66" s="22"/>
      <c r="L66" s="22">
        <f>L14+L20+L30+L42+L53+L63+L58</f>
        <v>148048.95</v>
      </c>
      <c r="M66" s="22">
        <f>N66+O66+P66+Q66</f>
        <v>1475350.7600000002</v>
      </c>
      <c r="N66" s="22"/>
      <c r="O66" s="22"/>
      <c r="P66" s="22"/>
      <c r="Q66" s="22">
        <f>Q58+Q53+Q42+Q30+Q20+Q14+Q49+Q63</f>
        <v>1475350.7600000002</v>
      </c>
    </row>
    <row r="67" spans="1:17" ht="12.75">
      <c r="A67" s="126" t="s">
        <v>27</v>
      </c>
      <c r="B67" s="126"/>
      <c r="C67" s="125"/>
      <c r="D67" s="125"/>
      <c r="E67" s="16">
        <f t="shared" si="0"/>
        <v>158439.46000000002</v>
      </c>
      <c r="F67" s="16">
        <f>F16+F22+F32</f>
        <v>12152.81</v>
      </c>
      <c r="G67" s="16">
        <f>G16+G22+G32</f>
        <v>146286.65000000002</v>
      </c>
      <c r="H67" s="116"/>
      <c r="I67" s="117"/>
      <c r="J67" s="117"/>
      <c r="K67" s="117"/>
      <c r="L67" s="117"/>
      <c r="M67" s="117"/>
      <c r="N67" s="117"/>
      <c r="O67" s="117"/>
      <c r="P67" s="117"/>
      <c r="Q67" s="118"/>
    </row>
    <row r="68" spans="1:17" ht="13.5" customHeight="1">
      <c r="A68" s="127" t="s">
        <v>30</v>
      </c>
      <c r="B68" s="127"/>
      <c r="C68" s="125"/>
      <c r="D68" s="125"/>
      <c r="E68" s="16">
        <f t="shared" si="0"/>
        <v>1014788.6900000001</v>
      </c>
      <c r="F68" s="16">
        <f>F17+F23+F33+F44+F55</f>
        <v>135391.11</v>
      </c>
      <c r="G68" s="16">
        <f>G17+G23+G33+G44+G55</f>
        <v>879397.5800000001</v>
      </c>
      <c r="H68" s="116"/>
      <c r="I68" s="117"/>
      <c r="J68" s="117"/>
      <c r="K68" s="117"/>
      <c r="L68" s="117"/>
      <c r="M68" s="117"/>
      <c r="N68" s="117"/>
      <c r="O68" s="117"/>
      <c r="P68" s="117"/>
      <c r="Q68" s="118"/>
    </row>
    <row r="69" spans="1:17" ht="13.5" customHeight="1">
      <c r="A69" s="127" t="s">
        <v>33</v>
      </c>
      <c r="B69" s="127"/>
      <c r="C69" s="125"/>
      <c r="D69" s="125"/>
      <c r="E69" s="16">
        <f t="shared" si="0"/>
        <v>1623399.71</v>
      </c>
      <c r="F69" s="16">
        <f>F18+F24+F34+F45+F56+F60+F51+F65</f>
        <v>148048.95</v>
      </c>
      <c r="G69" s="16">
        <f>G18+G24+G34+G45+G56+G60+G51+G65</f>
        <v>1475350.76</v>
      </c>
      <c r="H69" s="119"/>
      <c r="I69" s="120"/>
      <c r="J69" s="120"/>
      <c r="K69" s="120"/>
      <c r="L69" s="120"/>
      <c r="M69" s="120"/>
      <c r="N69" s="120"/>
      <c r="O69" s="120"/>
      <c r="P69" s="120"/>
      <c r="Q69" s="121"/>
    </row>
  </sheetData>
  <sheetProtection selectLockedCells="1" selectUnlockedCells="1"/>
  <mergeCells count="149">
    <mergeCell ref="A46:A51"/>
    <mergeCell ref="C50:D51"/>
    <mergeCell ref="P50:P51"/>
    <mergeCell ref="Q50:Q51"/>
    <mergeCell ref="A57:A60"/>
    <mergeCell ref="C57:Q57"/>
    <mergeCell ref="H59:H60"/>
    <mergeCell ref="I59:I60"/>
    <mergeCell ref="J59:J60"/>
    <mergeCell ref="K59:K60"/>
    <mergeCell ref="L50:L51"/>
    <mergeCell ref="P43:P45"/>
    <mergeCell ref="Q43:Q45"/>
    <mergeCell ref="N43:N45"/>
    <mergeCell ref="A52:A56"/>
    <mergeCell ref="C54:D56"/>
    <mergeCell ref="H54:H56"/>
    <mergeCell ref="I54:I56"/>
    <mergeCell ref="B46:B48"/>
    <mergeCell ref="C46:Q48"/>
    <mergeCell ref="H50:H51"/>
    <mergeCell ref="J54:J56"/>
    <mergeCell ref="K54:K56"/>
    <mergeCell ref="I50:I51"/>
    <mergeCell ref="J50:J51"/>
    <mergeCell ref="K50:K51"/>
    <mergeCell ref="M59:M60"/>
    <mergeCell ref="N59:N60"/>
    <mergeCell ref="O59:O60"/>
    <mergeCell ref="P59:P60"/>
    <mergeCell ref="Q59:Q60"/>
    <mergeCell ref="C59:D60"/>
    <mergeCell ref="L59:L60"/>
    <mergeCell ref="L54:L56"/>
    <mergeCell ref="O43:O45"/>
    <mergeCell ref="M50:M51"/>
    <mergeCell ref="N50:N51"/>
    <mergeCell ref="O50:O51"/>
    <mergeCell ref="A19:A24"/>
    <mergeCell ref="H21:H24"/>
    <mergeCell ref="I21:I24"/>
    <mergeCell ref="O21:O24"/>
    <mergeCell ref="C27:D27"/>
    <mergeCell ref="M21:M24"/>
    <mergeCell ref="L15:L18"/>
    <mergeCell ref="A13:A18"/>
    <mergeCell ref="C13:Q13"/>
    <mergeCell ref="C15:D18"/>
    <mergeCell ref="H15:H18"/>
    <mergeCell ref="N21:N24"/>
    <mergeCell ref="C19:Q19"/>
    <mergeCell ref="C21:D24"/>
    <mergeCell ref="P21:P24"/>
    <mergeCell ref="Q21:Q24"/>
    <mergeCell ref="A2:Q2"/>
    <mergeCell ref="F5:F9"/>
    <mergeCell ref="G5:G9"/>
    <mergeCell ref="H5:Q5"/>
    <mergeCell ref="H6:H9"/>
    <mergeCell ref="I6:Q6"/>
    <mergeCell ref="I7:L7"/>
    <mergeCell ref="M7:Q7"/>
    <mergeCell ref="AA2:AV2"/>
    <mergeCell ref="A3:Q3"/>
    <mergeCell ref="AA3:AV3"/>
    <mergeCell ref="A4:A9"/>
    <mergeCell ref="B4:B9"/>
    <mergeCell ref="C4:C9"/>
    <mergeCell ref="D4:D9"/>
    <mergeCell ref="E4:E9"/>
    <mergeCell ref="F4:G4"/>
    <mergeCell ref="H4:Q4"/>
    <mergeCell ref="I15:I18"/>
    <mergeCell ref="J15:J18"/>
    <mergeCell ref="K15:K18"/>
    <mergeCell ref="N15:N18"/>
    <mergeCell ref="I8:I9"/>
    <mergeCell ref="J8:L8"/>
    <mergeCell ref="M15:M18"/>
    <mergeCell ref="O64:O65"/>
    <mergeCell ref="P64:P65"/>
    <mergeCell ref="M64:M65"/>
    <mergeCell ref="M8:M9"/>
    <mergeCell ref="N8:Q8"/>
    <mergeCell ref="B12:Q12"/>
    <mergeCell ref="E26:E29"/>
    <mergeCell ref="K21:K24"/>
    <mergeCell ref="L21:L24"/>
    <mergeCell ref="J21:J24"/>
    <mergeCell ref="C28:D28"/>
    <mergeCell ref="C29:D29"/>
    <mergeCell ref="H67:Q69"/>
    <mergeCell ref="A61:Q61"/>
    <mergeCell ref="A66:B66"/>
    <mergeCell ref="C66:D69"/>
    <mergeCell ref="A67:B67"/>
    <mergeCell ref="A68:B68"/>
    <mergeCell ref="A69:B69"/>
    <mergeCell ref="K64:K65"/>
    <mergeCell ref="C64:D65"/>
    <mergeCell ref="Q64:Q65"/>
    <mergeCell ref="K43:K45"/>
    <mergeCell ref="L43:L45"/>
    <mergeCell ref="M43:M45"/>
    <mergeCell ref="C43:D45"/>
    <mergeCell ref="H43:H45"/>
    <mergeCell ref="I43:I45"/>
    <mergeCell ref="J43:J45"/>
    <mergeCell ref="N64:N65"/>
    <mergeCell ref="M54:M56"/>
    <mergeCell ref="A35:A45"/>
    <mergeCell ref="A62:A65"/>
    <mergeCell ref="C62:Q62"/>
    <mergeCell ref="L64:L65"/>
    <mergeCell ref="H64:H65"/>
    <mergeCell ref="I64:I65"/>
    <mergeCell ref="J64:J65"/>
    <mergeCell ref="C52:Q52"/>
    <mergeCell ref="B35:B41"/>
    <mergeCell ref="C39:D39"/>
    <mergeCell ref="C38:D38"/>
    <mergeCell ref="C36:D36"/>
    <mergeCell ref="C37:D37"/>
    <mergeCell ref="E36:E39"/>
    <mergeCell ref="P31:P34"/>
    <mergeCell ref="H31:H34"/>
    <mergeCell ref="I31:I34"/>
    <mergeCell ref="J31:J34"/>
    <mergeCell ref="C35:Q35"/>
    <mergeCell ref="Q31:Q34"/>
    <mergeCell ref="O31:O34"/>
    <mergeCell ref="K31:K34"/>
    <mergeCell ref="N31:N34"/>
    <mergeCell ref="B25:B29"/>
    <mergeCell ref="A25:A34"/>
    <mergeCell ref="C25:Q25"/>
    <mergeCell ref="L31:L34"/>
    <mergeCell ref="M31:M34"/>
    <mergeCell ref="C31:D34"/>
    <mergeCell ref="C26:D26"/>
    <mergeCell ref="Q15:Q18"/>
    <mergeCell ref="G26:Q29"/>
    <mergeCell ref="N54:N56"/>
    <mergeCell ref="O54:O56"/>
    <mergeCell ref="P54:P56"/>
    <mergeCell ref="Q54:Q56"/>
    <mergeCell ref="G36:Q39"/>
    <mergeCell ref="O15:O18"/>
    <mergeCell ref="P15:P18"/>
  </mergeCells>
  <printOptions/>
  <pageMargins left="0.7083333333333334" right="0.2361111111111111" top="0.5118055555555555" bottom="0.5118055555555555" header="0.5118055555555555" footer="0.5118055555555555"/>
  <pageSetup horizontalDpi="600" verticalDpi="600" orientation="landscape" paperSize="9" scale="80" r:id="rId1"/>
  <rowBreaks count="3" manualBreakCount="3">
    <brk id="24" max="16" man="1"/>
    <brk id="51" max="16" man="1"/>
    <brk id="6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7:P32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9.140625" style="25" customWidth="1"/>
  </cols>
  <sheetData>
    <row r="7" spans="3:16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3:16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3:16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3:16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3:16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3:16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3:16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3:16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3:16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3:16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3:16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3:16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3:16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3:16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3:16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3:16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3:16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3:16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3:16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3:16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3:16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3:16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3:16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3:16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3:16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3:16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broni_m</cp:lastModifiedBy>
  <cp:lastPrinted>2013-01-22T17:04:36Z</cp:lastPrinted>
  <dcterms:created xsi:type="dcterms:W3CDTF">2005-07-07T12:36:29Z</dcterms:created>
  <dcterms:modified xsi:type="dcterms:W3CDTF">2013-01-23T18:36:45Z</dcterms:modified>
  <cp:category/>
  <cp:version/>
  <cp:contentType/>
  <cp:contentStatus/>
  <cp:revision>35</cp:revision>
</cp:coreProperties>
</file>